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3825" windowWidth="15120" windowHeight="4290" firstSheet="1" activeTab="1"/>
  </bookViews>
  <sheets>
    <sheet name="свод 2012" sheetId="2" state="hidden" r:id="rId1"/>
    <sheet name="пр4" sheetId="19" r:id="rId2"/>
    <sheet name="пр5" sheetId="55" r:id="rId3"/>
    <sheet name="гр.6" sheetId="54" state="hidden" r:id="rId4"/>
    <sheet name="гр.7," sheetId="57" state="hidden" r:id="rId5"/>
    <sheet name="гр.8" sheetId="58" state="hidden" r:id="rId6"/>
    <sheet name="гр.9" sheetId="59" state="hidden" r:id="rId7"/>
    <sheet name="гр.10" sheetId="60" state="hidden" r:id="rId8"/>
    <sheet name="гр.11" sheetId="61" state="hidden" r:id="rId9"/>
    <sheet name="Гр.12" sheetId="62" state="hidden" r:id="rId10"/>
    <sheet name="старая графа 6" sheetId="63" state="hidden" r:id="rId11"/>
    <sheet name="новаягр.6 (3)" sheetId="65" state="hidden" r:id="rId12"/>
    <sheet name="гр.10 (2)" sheetId="64" state="hidden" r:id="rId13"/>
  </sheets>
  <externalReferences>
    <externalReference r:id="rId14"/>
    <externalReference r:id="rId15"/>
  </externalReferences>
  <definedNames>
    <definedName name="_xlnm.Print_Titles" localSheetId="7">гр.10!#REF!</definedName>
    <definedName name="_xlnm.Print_Titles" localSheetId="12">'гр.10 (2)'!#REF!</definedName>
    <definedName name="_xlnm.Print_Titles" localSheetId="9">Гр.12!$3:$3</definedName>
    <definedName name="_xlnm.Print_Titles" localSheetId="3">гр.6!$3:$3</definedName>
    <definedName name="_xlnm.Print_Titles" localSheetId="11">'новаягр.6 (3)'!$3:$3</definedName>
    <definedName name="_xlnm.Print_Titles" localSheetId="2">пр5!$7:$9</definedName>
    <definedName name="_xlnm.Print_Titles" localSheetId="0">'свод 2012'!$4:$7</definedName>
    <definedName name="_xlnm.Print_Titles" localSheetId="10">'старая графа 6'!$3:$3</definedName>
    <definedName name="_xlnm.Print_Area" localSheetId="7">гр.10!$A$1:$D$19</definedName>
    <definedName name="_xlnm.Print_Area" localSheetId="12">'гр.10 (2)'!$A$1:$D$33</definedName>
    <definedName name="_xlnm.Print_Area" localSheetId="8">гр.11!$A$1:$D$43</definedName>
    <definedName name="_xlnm.Print_Area" localSheetId="3">гр.6!$A$1:$D$100</definedName>
    <definedName name="_xlnm.Print_Area" localSheetId="4">'гр.7,'!$A$1:$D$21</definedName>
    <definedName name="_xlnm.Print_Area" localSheetId="5">гр.8!$A$1:$D$9</definedName>
    <definedName name="_xlnm.Print_Area" localSheetId="6">гр.9!$A$1:$D$22</definedName>
    <definedName name="_xlnm.Print_Area" localSheetId="11">'новаягр.6 (3)'!$A$1:$D$106</definedName>
    <definedName name="_xlnm.Print_Area" localSheetId="0">'свод 2012'!$A$1:$V$654</definedName>
    <definedName name="_xlnm.Print_Area" localSheetId="10">'старая графа 6'!$A$1:$D$97</definedName>
  </definedNames>
  <calcPr calcId="145621"/>
</workbook>
</file>

<file path=xl/calcChain.xml><?xml version="1.0" encoding="utf-8"?>
<calcChain xmlns="http://schemas.openxmlformats.org/spreadsheetml/2006/main">
  <c r="C4" i="65" l="1"/>
  <c r="C6" i="65"/>
  <c r="C103" i="65" l="1"/>
  <c r="C99" i="65"/>
  <c r="C97" i="65"/>
  <c r="C95" i="65"/>
  <c r="C93" i="65"/>
  <c r="C90" i="65"/>
  <c r="C76" i="65"/>
  <c r="C75" i="65" s="1"/>
  <c r="C72" i="65"/>
  <c r="C70" i="65"/>
  <c r="C68" i="65"/>
  <c r="C66" i="65"/>
  <c r="C64" i="65"/>
  <c r="C62" i="65"/>
  <c r="C57" i="65"/>
  <c r="C54" i="65"/>
  <c r="C52" i="65"/>
  <c r="C50" i="65"/>
  <c r="C48" i="65"/>
  <c r="C46" i="65"/>
  <c r="C44" i="65"/>
  <c r="C40" i="65"/>
  <c r="C39" i="65" s="1"/>
  <c r="C37" i="65"/>
  <c r="C35" i="65"/>
  <c r="C33" i="65"/>
  <c r="C29" i="65"/>
  <c r="C27" i="65"/>
  <c r="C22" i="65"/>
  <c r="C17" i="65"/>
  <c r="C15" i="65"/>
  <c r="C13" i="65"/>
  <c r="C74" i="65" l="1"/>
  <c r="C67" i="63" l="1"/>
  <c r="C66" i="63" s="1"/>
  <c r="I622" i="55"/>
  <c r="H622" i="55" s="1"/>
  <c r="H623" i="55"/>
  <c r="H620" i="55"/>
  <c r="I621" i="55" l="1"/>
  <c r="J352" i="55"/>
  <c r="I352" i="55"/>
  <c r="J351" i="55"/>
  <c r="I351" i="55"/>
  <c r="H353" i="55"/>
  <c r="H352" i="55" s="1"/>
  <c r="H351" i="55" s="1"/>
  <c r="H621" i="55" l="1"/>
  <c r="C35" i="63"/>
  <c r="C31" i="63"/>
  <c r="C30" i="63" s="1"/>
  <c r="C4" i="63"/>
  <c r="C6" i="63"/>
  <c r="C8" i="63"/>
  <c r="C13" i="63"/>
  <c r="C18" i="63"/>
  <c r="U131" i="2"/>
  <c r="T131" i="2" s="1"/>
  <c r="V131" i="2"/>
  <c r="U132" i="2"/>
  <c r="V132" i="2"/>
  <c r="U133" i="2"/>
  <c r="T133" i="2" s="1"/>
  <c r="V133" i="2"/>
  <c r="U134" i="2"/>
  <c r="V134" i="2"/>
  <c r="U135" i="2"/>
  <c r="T135" i="2" s="1"/>
  <c r="V135" i="2"/>
  <c r="S131" i="2"/>
  <c r="S132" i="2"/>
  <c r="S133" i="2"/>
  <c r="S134" i="2"/>
  <c r="S135" i="2"/>
  <c r="J126" i="2"/>
  <c r="S293" i="2"/>
  <c r="U293" i="2"/>
  <c r="V293" i="2"/>
  <c r="T293" i="2" s="1"/>
  <c r="C20" i="63"/>
  <c r="C24" i="63"/>
  <c r="T134" i="2" l="1"/>
  <c r="T132" i="2"/>
  <c r="C45" i="63"/>
  <c r="C48" i="63"/>
  <c r="C26" i="63"/>
  <c r="C28" i="63"/>
  <c r="C94" i="63" l="1"/>
  <c r="C26" i="64"/>
  <c r="C24" i="64"/>
  <c r="C15" i="64" s="1"/>
  <c r="C12" i="64"/>
  <c r="C11" i="64" s="1"/>
  <c r="C8" i="64"/>
  <c r="C7" i="64" s="1"/>
  <c r="C5" i="64"/>
  <c r="C4" i="64" s="1"/>
  <c r="C90" i="63"/>
  <c r="C88" i="63"/>
  <c r="C84" i="63"/>
  <c r="C86" i="63"/>
  <c r="C81" i="63"/>
  <c r="C43" i="63"/>
  <c r="C39" i="63"/>
  <c r="C41" i="63"/>
  <c r="C37" i="63"/>
  <c r="C63" i="63"/>
  <c r="C61" i="63"/>
  <c r="C59" i="63"/>
  <c r="C57" i="63"/>
  <c r="C55" i="63"/>
  <c r="C53" i="63"/>
  <c r="C65" i="63" l="1"/>
  <c r="J29" i="2"/>
  <c r="I115" i="55"/>
  <c r="H115" i="55" s="1"/>
  <c r="H116" i="55"/>
  <c r="H113" i="55"/>
  <c r="I114" i="55" l="1"/>
  <c r="H114" i="55" s="1"/>
  <c r="C24" i="54"/>
  <c r="C23" i="54" s="1"/>
  <c r="C10" i="61" l="1"/>
  <c r="C39" i="54" l="1"/>
  <c r="C19" i="54" l="1"/>
  <c r="C21" i="54"/>
  <c r="C14" i="59" l="1"/>
  <c r="C12" i="59"/>
  <c r="C40" i="54"/>
  <c r="H814" i="55" l="1"/>
  <c r="H813" i="55" s="1"/>
  <c r="H812" i="55" s="1"/>
  <c r="I813" i="55"/>
  <c r="I812" i="55" s="1"/>
  <c r="J813" i="55"/>
  <c r="J812" i="55" s="1"/>
  <c r="J648" i="55"/>
  <c r="J647" i="55" s="1"/>
  <c r="I648" i="55"/>
  <c r="I647" i="55" s="1"/>
  <c r="H648" i="55"/>
  <c r="H649" i="55"/>
  <c r="G296" i="2"/>
  <c r="G295" i="2"/>
  <c r="G292" i="2"/>
  <c r="I328" i="55"/>
  <c r="H328" i="55" s="1"/>
  <c r="H329" i="55"/>
  <c r="H327" i="55"/>
  <c r="H647" i="55" l="1"/>
  <c r="U524" i="2"/>
  <c r="U523" i="2"/>
  <c r="S518" i="2"/>
  <c r="V86" i="2" l="1"/>
  <c r="C30" i="62"/>
  <c r="C18" i="62"/>
  <c r="C6" i="62"/>
  <c r="R96" i="2"/>
  <c r="R109" i="2"/>
  <c r="Q109" i="2"/>
  <c r="C5" i="62" l="1"/>
  <c r="C4" i="62" s="1"/>
  <c r="C33" i="62" s="1"/>
  <c r="K632" i="2"/>
  <c r="K630" i="2"/>
  <c r="K627" i="2"/>
  <c r="K626" i="2" s="1"/>
  <c r="K623" i="2"/>
  <c r="K619" i="2"/>
  <c r="K614" i="2"/>
  <c r="K611" i="2"/>
  <c r="K606" i="2"/>
  <c r="K600" i="2"/>
  <c r="K583" i="2"/>
  <c r="K578" i="2"/>
  <c r="K571" i="2" s="1"/>
  <c r="K568" i="2" s="1"/>
  <c r="K564" i="2"/>
  <c r="K561" i="2"/>
  <c r="K558" i="2"/>
  <c r="K557" i="2"/>
  <c r="K555" i="2"/>
  <c r="K549" i="2"/>
  <c r="K543" i="2"/>
  <c r="K539" i="2"/>
  <c r="K530" i="2"/>
  <c r="K519" i="2"/>
  <c r="K493" i="2"/>
  <c r="K490" i="2"/>
  <c r="K477" i="2"/>
  <c r="K476" i="2" s="1"/>
  <c r="K475" i="2" s="1"/>
  <c r="K471" i="2"/>
  <c r="K467" i="2"/>
  <c r="K441" i="2"/>
  <c r="K439" i="2"/>
  <c r="K404" i="2"/>
  <c r="K399" i="2"/>
  <c r="K393" i="2"/>
  <c r="K387" i="2"/>
  <c r="K377" i="2"/>
  <c r="K369" i="2"/>
  <c r="K363" i="2"/>
  <c r="K359" i="2"/>
  <c r="K355" i="2"/>
  <c r="K346" i="2"/>
  <c r="K333" i="2"/>
  <c r="K319" i="2"/>
  <c r="K315" i="2"/>
  <c r="K309" i="2"/>
  <c r="K298" i="2"/>
  <c r="K297" i="2"/>
  <c r="K294" i="2"/>
  <c r="K287" i="2"/>
  <c r="K273" i="2"/>
  <c r="K259" i="2"/>
  <c r="K229" i="2"/>
  <c r="K228" i="2"/>
  <c r="K227" i="2" s="1"/>
  <c r="K222" i="2"/>
  <c r="K214" i="2"/>
  <c r="K202" i="2"/>
  <c r="K199" i="2"/>
  <c r="K175" i="2" s="1"/>
  <c r="K174" i="2" s="1"/>
  <c r="K151" i="2"/>
  <c r="K141" i="2" s="1"/>
  <c r="K126" i="2"/>
  <c r="K124" i="2" s="1"/>
  <c r="K118" i="2"/>
  <c r="K116" i="2"/>
  <c r="K113" i="2"/>
  <c r="K96" i="2"/>
  <c r="K74" i="2"/>
  <c r="K70" i="2"/>
  <c r="K64" i="2"/>
  <c r="K60" i="2" s="1"/>
  <c r="K57" i="2"/>
  <c r="K44" i="2"/>
  <c r="K29" i="2"/>
  <c r="K27" i="2"/>
  <c r="K19" i="2"/>
  <c r="K17" i="2"/>
  <c r="K15" i="2"/>
  <c r="K11" i="2"/>
  <c r="K9" i="2"/>
  <c r="K73" i="2" l="1"/>
  <c r="K72" i="2" s="1"/>
  <c r="K529" i="2"/>
  <c r="K8" i="2"/>
  <c r="K548" i="2"/>
  <c r="K609" i="2"/>
  <c r="K608" i="2" s="1"/>
  <c r="K43" i="2"/>
  <c r="K528" i="2"/>
  <c r="K634" i="2" s="1"/>
  <c r="C18" i="59" l="1"/>
  <c r="C17" i="59" s="1"/>
  <c r="C16" i="59" s="1"/>
  <c r="C6" i="57" l="1"/>
  <c r="C5" i="57" s="1"/>
  <c r="C4" i="57" s="1"/>
  <c r="L632" i="2"/>
  <c r="L630" i="2"/>
  <c r="L627" i="2"/>
  <c r="L623" i="2"/>
  <c r="L619" i="2"/>
  <c r="L614" i="2"/>
  <c r="L611" i="2"/>
  <c r="L606" i="2"/>
  <c r="L600" i="2"/>
  <c r="L583" i="2"/>
  <c r="L578" i="2"/>
  <c r="L571" i="2"/>
  <c r="L568" i="2" s="1"/>
  <c r="L564" i="2"/>
  <c r="L561" i="2"/>
  <c r="L558" i="2"/>
  <c r="L555" i="2"/>
  <c r="L549" i="2"/>
  <c r="L548" i="2"/>
  <c r="L543" i="2"/>
  <c r="L539" i="2"/>
  <c r="L530" i="2"/>
  <c r="L529" i="2"/>
  <c r="L519" i="2"/>
  <c r="L493" i="2"/>
  <c r="L490" i="2"/>
  <c r="L477" i="2"/>
  <c r="L471" i="2"/>
  <c r="L467" i="2"/>
  <c r="L441" i="2"/>
  <c r="L404" i="2"/>
  <c r="L399" i="2" s="1"/>
  <c r="L393" i="2"/>
  <c r="L387" i="2"/>
  <c r="L377" i="2"/>
  <c r="L369" i="2"/>
  <c r="L363" i="2"/>
  <c r="L359" i="2"/>
  <c r="L355" i="2"/>
  <c r="L346" i="2"/>
  <c r="L333" i="2"/>
  <c r="L319" i="2"/>
  <c r="L315" i="2"/>
  <c r="L309" i="2"/>
  <c r="L298" i="2"/>
  <c r="L294" i="2"/>
  <c r="L287" i="2"/>
  <c r="L273" i="2"/>
  <c r="L259" i="2"/>
  <c r="L229" i="2"/>
  <c r="L228" i="2" s="1"/>
  <c r="L222" i="2"/>
  <c r="L214" i="2"/>
  <c r="L202" i="2"/>
  <c r="L199" i="2"/>
  <c r="L175" i="2" s="1"/>
  <c r="L174" i="2" s="1"/>
  <c r="L151" i="2"/>
  <c r="L141" i="2"/>
  <c r="L126" i="2"/>
  <c r="L124" i="2"/>
  <c r="L118" i="2"/>
  <c r="L116" i="2"/>
  <c r="L113" i="2"/>
  <c r="L96" i="2"/>
  <c r="L73" i="2" s="1"/>
  <c r="L72" i="2" s="1"/>
  <c r="L74" i="2"/>
  <c r="L70" i="2"/>
  <c r="L64" i="2"/>
  <c r="L60" i="2" s="1"/>
  <c r="L57" i="2"/>
  <c r="L44" i="2"/>
  <c r="L29" i="2"/>
  <c r="L27" i="2"/>
  <c r="L19" i="2"/>
  <c r="L17" i="2"/>
  <c r="L15" i="2"/>
  <c r="L11" i="2"/>
  <c r="L9" i="2"/>
  <c r="L609" i="2" l="1"/>
  <c r="L608" i="2" s="1"/>
  <c r="L626" i="2"/>
  <c r="L43" i="2"/>
  <c r="L297" i="2"/>
  <c r="L439" i="2"/>
  <c r="L476" i="2"/>
  <c r="L475" i="2" s="1"/>
  <c r="L557" i="2"/>
  <c r="L528" i="2"/>
  <c r="L8" i="2"/>
  <c r="L227" i="2"/>
  <c r="C96" i="54"/>
  <c r="C93" i="54"/>
  <c r="C31" i="54"/>
  <c r="C33" i="54"/>
  <c r="C37" i="54"/>
  <c r="C35" i="54"/>
  <c r="L634" i="2" l="1"/>
  <c r="C90" i="54"/>
  <c r="C89" i="54" s="1"/>
  <c r="C15" i="60"/>
  <c r="C14" i="60" s="1"/>
  <c r="C84" i="54" l="1"/>
  <c r="C83" i="54" s="1"/>
  <c r="C82" i="54" s="1"/>
  <c r="C27" i="54"/>
  <c r="C26" i="54" s="1"/>
  <c r="C4" i="61"/>
  <c r="C8" i="59" l="1"/>
  <c r="C7" i="59" s="1"/>
  <c r="C75" i="54" l="1"/>
  <c r="C74" i="54" s="1"/>
  <c r="C25" i="61"/>
  <c r="C24" i="61" s="1"/>
  <c r="Q330" i="2"/>
  <c r="I330" i="2"/>
  <c r="I319" i="2"/>
  <c r="C5" i="54"/>
  <c r="C51" i="54"/>
  <c r="C70" i="54"/>
  <c r="C72" i="54"/>
  <c r="C63" i="54"/>
  <c r="H57" i="2" l="1"/>
  <c r="I57" i="2"/>
  <c r="G59" i="2"/>
  <c r="G54" i="2"/>
  <c r="S54" i="2"/>
  <c r="U208" i="2" l="1"/>
  <c r="U400" i="2"/>
  <c r="U625" i="2"/>
  <c r="U374" i="2" l="1"/>
  <c r="U375" i="2"/>
  <c r="U376" i="2"/>
  <c r="U373" i="2"/>
  <c r="U372" i="2"/>
  <c r="U371" i="2"/>
  <c r="U370" i="2"/>
  <c r="U367" i="2"/>
  <c r="U366" i="2"/>
  <c r="U365" i="2"/>
  <c r="U364" i="2"/>
  <c r="U362" i="2"/>
  <c r="U361" i="2"/>
  <c r="U360" i="2"/>
  <c r="U357" i="2"/>
  <c r="U358" i="2"/>
  <c r="U356" i="2"/>
  <c r="U352" i="2"/>
  <c r="U353" i="2"/>
  <c r="U354" i="2"/>
  <c r="U351" i="2"/>
  <c r="U350" i="2"/>
  <c r="U349" i="2"/>
  <c r="U348" i="2"/>
  <c r="U347" i="2"/>
  <c r="U337" i="2"/>
  <c r="U338" i="2"/>
  <c r="U336" i="2"/>
  <c r="U335" i="2"/>
  <c r="U334" i="2"/>
  <c r="U322" i="2"/>
  <c r="U321" i="2"/>
  <c r="U320" i="2"/>
  <c r="U317" i="2"/>
  <c r="U318" i="2"/>
  <c r="U316" i="2"/>
  <c r="U311" i="2"/>
  <c r="U312" i="2"/>
  <c r="U313" i="2"/>
  <c r="U310" i="2"/>
  <c r="U300" i="2"/>
  <c r="U301" i="2"/>
  <c r="U302" i="2"/>
  <c r="U303" i="2"/>
  <c r="U304" i="2"/>
  <c r="U305" i="2"/>
  <c r="U306" i="2"/>
  <c r="U307" i="2"/>
  <c r="U299" i="2"/>
  <c r="U296" i="2"/>
  <c r="U295" i="2"/>
  <c r="U289" i="2"/>
  <c r="U290" i="2"/>
  <c r="U291" i="2"/>
  <c r="U292" i="2"/>
  <c r="U288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74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6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30" i="2"/>
  <c r="U223" i="2"/>
  <c r="U216" i="2"/>
  <c r="U217" i="2"/>
  <c r="U218" i="2"/>
  <c r="U219" i="2"/>
  <c r="U220" i="2"/>
  <c r="U221" i="2"/>
  <c r="U215" i="2"/>
  <c r="U205" i="2"/>
  <c r="U206" i="2"/>
  <c r="U207" i="2"/>
  <c r="U209" i="2"/>
  <c r="U210" i="2"/>
  <c r="U211" i="2"/>
  <c r="U212" i="2"/>
  <c r="U213" i="2"/>
  <c r="U204" i="2"/>
  <c r="U177" i="2"/>
  <c r="U178" i="2"/>
  <c r="U179" i="2"/>
  <c r="U180" i="2"/>
  <c r="U181" i="2"/>
  <c r="U182" i="2"/>
  <c r="U183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76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52" i="2"/>
  <c r="U143" i="2"/>
  <c r="U144" i="2"/>
  <c r="U145" i="2"/>
  <c r="U146" i="2"/>
  <c r="U147" i="2"/>
  <c r="U148" i="2"/>
  <c r="U149" i="2"/>
  <c r="U150" i="2"/>
  <c r="U142" i="2"/>
  <c r="U128" i="2"/>
  <c r="U129" i="2"/>
  <c r="U130" i="2"/>
  <c r="U136" i="2"/>
  <c r="U137" i="2"/>
  <c r="U138" i="2"/>
  <c r="U139" i="2"/>
  <c r="U140" i="2"/>
  <c r="U127" i="2"/>
  <c r="U125" i="2"/>
  <c r="U120" i="2"/>
  <c r="U121" i="2"/>
  <c r="U122" i="2"/>
  <c r="U123" i="2"/>
  <c r="U119" i="2"/>
  <c r="U117" i="2"/>
  <c r="U114" i="2"/>
  <c r="U111" i="2"/>
  <c r="U112" i="2"/>
  <c r="U110" i="2"/>
  <c r="U99" i="2"/>
  <c r="U100" i="2"/>
  <c r="U101" i="2"/>
  <c r="U102" i="2"/>
  <c r="U103" i="2"/>
  <c r="U104" i="2"/>
  <c r="U105" i="2"/>
  <c r="U106" i="2"/>
  <c r="U107" i="2"/>
  <c r="U108" i="2"/>
  <c r="U98" i="2"/>
  <c r="U97" i="2"/>
  <c r="U87" i="2"/>
  <c r="U88" i="2"/>
  <c r="U89" i="2"/>
  <c r="U90" i="2"/>
  <c r="U91" i="2"/>
  <c r="U92" i="2"/>
  <c r="U93" i="2"/>
  <c r="U94" i="2"/>
  <c r="U95" i="2"/>
  <c r="U86" i="2"/>
  <c r="U71" i="2"/>
  <c r="U66" i="2"/>
  <c r="U67" i="2"/>
  <c r="U68" i="2"/>
  <c r="U69" i="2"/>
  <c r="U65" i="2"/>
  <c r="U62" i="2"/>
  <c r="U63" i="2"/>
  <c r="U61" i="2"/>
  <c r="U59" i="2"/>
  <c r="U58" i="2"/>
  <c r="U46" i="2"/>
  <c r="U47" i="2"/>
  <c r="U48" i="2"/>
  <c r="U49" i="2"/>
  <c r="U50" i="2"/>
  <c r="U51" i="2"/>
  <c r="U52" i="2"/>
  <c r="U53" i="2"/>
  <c r="U54" i="2"/>
  <c r="T54" i="2" s="1"/>
  <c r="U55" i="2"/>
  <c r="U56" i="2"/>
  <c r="U31" i="2"/>
  <c r="U32" i="2"/>
  <c r="U33" i="2"/>
  <c r="U34" i="2"/>
  <c r="U35" i="2"/>
  <c r="U36" i="2"/>
  <c r="U37" i="2"/>
  <c r="U38" i="2"/>
  <c r="U39" i="2"/>
  <c r="U40" i="2"/>
  <c r="U41" i="2"/>
  <c r="U42" i="2"/>
  <c r="U30" i="2"/>
  <c r="U28" i="2"/>
  <c r="U21" i="2"/>
  <c r="U22" i="2"/>
  <c r="U24" i="2"/>
  <c r="U25" i="2"/>
  <c r="U26" i="2"/>
  <c r="U20" i="2"/>
  <c r="U18" i="2"/>
  <c r="U16" i="2"/>
  <c r="U13" i="2"/>
  <c r="U14" i="2"/>
  <c r="U12" i="2"/>
  <c r="U10" i="2"/>
  <c r="U9" i="2" s="1"/>
  <c r="J9" i="2"/>
  <c r="J11" i="2"/>
  <c r="J15" i="2"/>
  <c r="J17" i="2"/>
  <c r="J19" i="2"/>
  <c r="J27" i="2"/>
  <c r="J45" i="2"/>
  <c r="J44" i="2" s="1"/>
  <c r="J57" i="2"/>
  <c r="J64" i="2"/>
  <c r="J60" i="2" s="1"/>
  <c r="J70" i="2"/>
  <c r="J74" i="2"/>
  <c r="J96" i="2"/>
  <c r="X210" i="2" l="1"/>
  <c r="J73" i="2"/>
  <c r="U45" i="2"/>
  <c r="J8" i="2"/>
  <c r="J43" i="2"/>
  <c r="J214" i="2"/>
  <c r="J695" i="55"/>
  <c r="J697" i="55"/>
  <c r="I697" i="55"/>
  <c r="I695" i="55"/>
  <c r="H695" i="55" s="1"/>
  <c r="H696" i="55"/>
  <c r="H698" i="55"/>
  <c r="H690" i="55"/>
  <c r="I126" i="55"/>
  <c r="H126" i="55" s="1"/>
  <c r="H125" i="55"/>
  <c r="H127" i="55"/>
  <c r="H124" i="55"/>
  <c r="H697" i="55" l="1"/>
  <c r="J694" i="55"/>
  <c r="J693" i="55" s="1"/>
  <c r="I694" i="55"/>
  <c r="I693" i="55" s="1"/>
  <c r="I692" i="55" s="1"/>
  <c r="J692" i="55"/>
  <c r="H693" i="55" l="1"/>
  <c r="H694" i="55"/>
  <c r="H692" i="55"/>
  <c r="J265" i="55" l="1"/>
  <c r="J264" i="55" s="1"/>
  <c r="H264" i="55" s="1"/>
  <c r="H266" i="55"/>
  <c r="H263" i="55"/>
  <c r="H265" i="55" l="1"/>
  <c r="I666" i="55"/>
  <c r="H666" i="55" s="1"/>
  <c r="H667" i="55"/>
  <c r="H665" i="55"/>
  <c r="I143" i="55" l="1"/>
  <c r="I142" i="55" s="1"/>
  <c r="H142" i="55" s="1"/>
  <c r="H144" i="55"/>
  <c r="H141" i="55"/>
  <c r="C15" i="54"/>
  <c r="C14" i="54" s="1"/>
  <c r="C11" i="54"/>
  <c r="C9" i="54"/>
  <c r="V59" i="2"/>
  <c r="S59" i="2"/>
  <c r="M57" i="2"/>
  <c r="T59" i="2" l="1"/>
  <c r="H143" i="55"/>
  <c r="I129" i="55"/>
  <c r="C4" i="54"/>
  <c r="C5" i="59"/>
  <c r="I128" i="55" l="1"/>
  <c r="J662" i="55"/>
  <c r="I662" i="55"/>
  <c r="J664" i="55"/>
  <c r="I664" i="55"/>
  <c r="H663" i="55"/>
  <c r="I959" i="55"/>
  <c r="I961" i="55"/>
  <c r="J78" i="55"/>
  <c r="J77" i="55" s="1"/>
  <c r="J76" i="55" s="1"/>
  <c r="H664" i="55" l="1"/>
  <c r="H662" i="55"/>
  <c r="I661" i="55"/>
  <c r="J661" i="55"/>
  <c r="J660" i="55" s="1"/>
  <c r="I660" i="55"/>
  <c r="I958" i="55"/>
  <c r="H660" i="55" l="1"/>
  <c r="H661" i="55"/>
  <c r="C5" i="60"/>
  <c r="C4" i="60" s="1"/>
  <c r="C8" i="60" l="1"/>
  <c r="C4" i="59" l="1"/>
  <c r="C80" i="54" l="1"/>
  <c r="C79" i="54" s="1"/>
  <c r="C5" i="58" l="1"/>
  <c r="C4" i="58" s="1"/>
  <c r="C7" i="58" s="1"/>
  <c r="I367" i="55" l="1"/>
  <c r="J262" i="55" l="1"/>
  <c r="I229" i="55"/>
  <c r="J136" i="55"/>
  <c r="J131" i="55"/>
  <c r="H311" i="55"/>
  <c r="I310" i="55"/>
  <c r="H310" i="55" s="1"/>
  <c r="I323" i="55"/>
  <c r="I322" i="55" s="1"/>
  <c r="H324" i="55"/>
  <c r="I326" i="55"/>
  <c r="I325" i="55" s="1"/>
  <c r="I335" i="55"/>
  <c r="I337" i="55"/>
  <c r="H337" i="55" s="1"/>
  <c r="H335" i="55"/>
  <c r="H336" i="55"/>
  <c r="H338" i="55"/>
  <c r="H333" i="55"/>
  <c r="J346" i="55"/>
  <c r="H348" i="55"/>
  <c r="I347" i="55"/>
  <c r="I346" i="55" s="1"/>
  <c r="H345" i="55"/>
  <c r="H344" i="55" s="1"/>
  <c r="J344" i="55"/>
  <c r="I344" i="55"/>
  <c r="H343" i="55"/>
  <c r="H342" i="55"/>
  <c r="J341" i="55"/>
  <c r="I341" i="55"/>
  <c r="I340" i="55" s="1"/>
  <c r="J340" i="55"/>
  <c r="J339" i="55" s="1"/>
  <c r="I366" i="55"/>
  <c r="J378" i="55"/>
  <c r="I384" i="55"/>
  <c r="J385" i="55"/>
  <c r="J389" i="55"/>
  <c r="J388" i="55" s="1"/>
  <c r="H388" i="55" s="1"/>
  <c r="I389" i="55"/>
  <c r="H390" i="55"/>
  <c r="J391" i="55"/>
  <c r="I393" i="55"/>
  <c r="I392" i="55" s="1"/>
  <c r="H392" i="55" s="1"/>
  <c r="I396" i="55"/>
  <c r="I395" i="55" s="1"/>
  <c r="H395" i="55" s="1"/>
  <c r="H393" i="55"/>
  <c r="H394" i="55"/>
  <c r="H397" i="55"/>
  <c r="I403" i="55"/>
  <c r="I405" i="55"/>
  <c r="H405" i="55" s="1"/>
  <c r="H403" i="55"/>
  <c r="H404" i="55"/>
  <c r="H406" i="55"/>
  <c r="J414" i="55"/>
  <c r="J413" i="55" s="1"/>
  <c r="H413" i="55" s="1"/>
  <c r="I414" i="55"/>
  <c r="H415" i="55"/>
  <c r="H412" i="55"/>
  <c r="J439" i="55"/>
  <c r="I439" i="55"/>
  <c r="H440" i="55"/>
  <c r="H442" i="55"/>
  <c r="J453" i="55"/>
  <c r="J466" i="55"/>
  <c r="I466" i="55"/>
  <c r="H467" i="55"/>
  <c r="I475" i="55"/>
  <c r="I478" i="55"/>
  <c r="I477" i="55" s="1"/>
  <c r="H477" i="55" s="1"/>
  <c r="I481" i="55"/>
  <c r="H481" i="55" s="1"/>
  <c r="H478" i="55"/>
  <c r="H479" i="55"/>
  <c r="H476" i="55"/>
  <c r="H475" i="55" s="1"/>
  <c r="J492" i="55"/>
  <c r="J514" i="55"/>
  <c r="H519" i="55"/>
  <c r="J518" i="55"/>
  <c r="J517" i="55" s="1"/>
  <c r="H517" i="55" s="1"/>
  <c r="H522" i="55"/>
  <c r="I521" i="55"/>
  <c r="H521" i="55" s="1"/>
  <c r="H536" i="55"/>
  <c r="J535" i="55"/>
  <c r="H535" i="55" s="1"/>
  <c r="H534" i="55"/>
  <c r="J533" i="55"/>
  <c r="H533" i="55" s="1"/>
  <c r="I321" i="55" l="1"/>
  <c r="H414" i="55"/>
  <c r="H389" i="55"/>
  <c r="I339" i="55"/>
  <c r="H341" i="55"/>
  <c r="H340" i="55" s="1"/>
  <c r="I334" i="55"/>
  <c r="H518" i="55"/>
  <c r="H466" i="55"/>
  <c r="H439" i="55"/>
  <c r="H347" i="55"/>
  <c r="H346" i="55" s="1"/>
  <c r="J384" i="55"/>
  <c r="I402" i="55"/>
  <c r="H402" i="55" s="1"/>
  <c r="H396" i="55"/>
  <c r="H391" i="55"/>
  <c r="I391" i="55"/>
  <c r="I398" i="55"/>
  <c r="I480" i="55"/>
  <c r="H480" i="55" s="1"/>
  <c r="J513" i="55"/>
  <c r="I520" i="55"/>
  <c r="J532" i="55"/>
  <c r="H532" i="55" s="1"/>
  <c r="J301" i="55"/>
  <c r="I306" i="55"/>
  <c r="I305" i="55" s="1"/>
  <c r="H339" i="55" l="1"/>
  <c r="H334" i="55"/>
  <c r="I330" i="55"/>
  <c r="H520" i="55"/>
  <c r="I513" i="55"/>
  <c r="J280" i="55"/>
  <c r="J283" i="55"/>
  <c r="I289" i="55"/>
  <c r="I291" i="55"/>
  <c r="H291" i="55" s="1"/>
  <c r="J272" i="55"/>
  <c r="H272" i="55" s="1"/>
  <c r="J270" i="55"/>
  <c r="J260" i="55"/>
  <c r="H260" i="55" s="1"/>
  <c r="H262" i="55"/>
  <c r="H261" i="55"/>
  <c r="I238" i="55"/>
  <c r="H238" i="55" s="1"/>
  <c r="H239" i="55"/>
  <c r="I235" i="55"/>
  <c r="I234" i="55" s="1"/>
  <c r="H236" i="55"/>
  <c r="H237" i="55"/>
  <c r="I219" i="55"/>
  <c r="I218" i="55" s="1"/>
  <c r="J219" i="55"/>
  <c r="I214" i="55"/>
  <c r="J214" i="55"/>
  <c r="J213" i="55" s="1"/>
  <c r="I216" i="55"/>
  <c r="H216" i="55" s="1"/>
  <c r="H206" i="55"/>
  <c r="H205" i="55" s="1"/>
  <c r="I205" i="55"/>
  <c r="J205" i="55"/>
  <c r="I201" i="55"/>
  <c r="H202" i="55"/>
  <c r="J191" i="55"/>
  <c r="H184" i="55"/>
  <c r="J183" i="55"/>
  <c r="H183" i="55" s="1"/>
  <c r="J145" i="55"/>
  <c r="J178" i="55"/>
  <c r="J177" i="55" s="1"/>
  <c r="I178" i="55"/>
  <c r="I177" i="55" s="1"/>
  <c r="I173" i="55" s="1"/>
  <c r="H179" i="55"/>
  <c r="I165" i="55"/>
  <c r="H166" i="55"/>
  <c r="I158" i="55"/>
  <c r="I155" i="55"/>
  <c r="H155" i="55" s="1"/>
  <c r="H156" i="55"/>
  <c r="H154" i="55"/>
  <c r="H153" i="55" s="1"/>
  <c r="J153" i="55"/>
  <c r="I153" i="55"/>
  <c r="H152" i="55"/>
  <c r="H151" i="55"/>
  <c r="J150" i="55"/>
  <c r="I150" i="55"/>
  <c r="I149" i="55" s="1"/>
  <c r="H159" i="55"/>
  <c r="H158" i="55" s="1"/>
  <c r="H157" i="55"/>
  <c r="J133" i="55"/>
  <c r="H134" i="55"/>
  <c r="I135" i="55"/>
  <c r="I130" i="55"/>
  <c r="J109" i="55"/>
  <c r="I112" i="55"/>
  <c r="H112" i="55" s="1"/>
  <c r="H111" i="55"/>
  <c r="J80" i="55"/>
  <c r="J672" i="55"/>
  <c r="I682" i="55"/>
  <c r="I685" i="55"/>
  <c r="I684" i="55" s="1"/>
  <c r="H684" i="55" s="1"/>
  <c r="H686" i="55"/>
  <c r="I654" i="55"/>
  <c r="I653" i="55" s="1"/>
  <c r="H653" i="55" s="1"/>
  <c r="H655" i="55"/>
  <c r="J645" i="55"/>
  <c r="J644" i="55" s="1"/>
  <c r="I641" i="55"/>
  <c r="H133" i="55" l="1"/>
  <c r="J130" i="55"/>
  <c r="J259" i="55"/>
  <c r="I213" i="55"/>
  <c r="H178" i="55"/>
  <c r="H177" i="55"/>
  <c r="H150" i="55"/>
  <c r="H685" i="55"/>
  <c r="H654" i="55"/>
  <c r="I633" i="55"/>
  <c r="I632" i="55" s="1"/>
  <c r="H632" i="55" s="1"/>
  <c r="H634" i="55"/>
  <c r="H627" i="55"/>
  <c r="H626" i="55" s="1"/>
  <c r="H625" i="55" s="1"/>
  <c r="J626" i="55"/>
  <c r="J625" i="55" s="1"/>
  <c r="I626" i="55"/>
  <c r="I625" i="55" s="1"/>
  <c r="J610" i="55"/>
  <c r="J607" i="55"/>
  <c r="I607" i="55"/>
  <c r="H608" i="55"/>
  <c r="H761" i="55"/>
  <c r="I727" i="55"/>
  <c r="I724" i="55"/>
  <c r="I711" i="55"/>
  <c r="J714" i="55"/>
  <c r="H714" i="55" s="1"/>
  <c r="H715" i="55"/>
  <c r="J717" i="55"/>
  <c r="J719" i="55"/>
  <c r="I719" i="55"/>
  <c r="I717" i="55"/>
  <c r="H718" i="55"/>
  <c r="H720" i="55"/>
  <c r="I738" i="55"/>
  <c r="J745" i="55"/>
  <c r="J742" i="55"/>
  <c r="J753" i="55"/>
  <c r="J749" i="55"/>
  <c r="I753" i="55"/>
  <c r="H750" i="55"/>
  <c r="H751" i="55"/>
  <c r="H752" i="55"/>
  <c r="H753" i="55"/>
  <c r="H754" i="55"/>
  <c r="H763" i="55"/>
  <c r="I764" i="55"/>
  <c r="H764" i="55" s="1"/>
  <c r="H765" i="55"/>
  <c r="J767" i="55"/>
  <c r="J766" i="55" s="1"/>
  <c r="J771" i="55"/>
  <c r="J770" i="55" s="1"/>
  <c r="J775" i="55"/>
  <c r="J777" i="55"/>
  <c r="I777" i="55"/>
  <c r="I775" i="55"/>
  <c r="I771" i="55"/>
  <c r="I770" i="55" s="1"/>
  <c r="I767" i="55"/>
  <c r="I766" i="55" s="1"/>
  <c r="H768" i="55"/>
  <c r="H769" i="55"/>
  <c r="H772" i="55"/>
  <c r="H773" i="55"/>
  <c r="H776" i="55"/>
  <c r="H778" i="55"/>
  <c r="J797" i="55"/>
  <c r="J799" i="55"/>
  <c r="H799" i="55" s="1"/>
  <c r="H800" i="55"/>
  <c r="J803" i="55"/>
  <c r="J805" i="55"/>
  <c r="H805" i="55" s="1"/>
  <c r="J810" i="55"/>
  <c r="H810" i="55" s="1"/>
  <c r="H811" i="55"/>
  <c r="I817" i="55"/>
  <c r="H817" i="55" s="1"/>
  <c r="I819" i="55"/>
  <c r="H820" i="55"/>
  <c r="H819" i="55"/>
  <c r="H818" i="55"/>
  <c r="I822" i="55"/>
  <c r="I824" i="55"/>
  <c r="H824" i="55" s="1"/>
  <c r="I829" i="55"/>
  <c r="H829" i="55" s="1"/>
  <c r="I827" i="55"/>
  <c r="H827" i="55" s="1"/>
  <c r="H828" i="55"/>
  <c r="H830" i="55"/>
  <c r="J838" i="55"/>
  <c r="J841" i="55"/>
  <c r="I838" i="55"/>
  <c r="I841" i="55"/>
  <c r="H840" i="55"/>
  <c r="H841" i="55"/>
  <c r="I853" i="55"/>
  <c r="I855" i="55"/>
  <c r="H855" i="55" s="1"/>
  <c r="I858" i="55"/>
  <c r="I857" i="55" s="1"/>
  <c r="H857" i="55" s="1"/>
  <c r="I890" i="55"/>
  <c r="I893" i="55"/>
  <c r="J903" i="55"/>
  <c r="H903" i="55" s="1"/>
  <c r="H904" i="55"/>
  <c r="I910" i="55"/>
  <c r="H910" i="55" s="1"/>
  <c r="H911" i="55"/>
  <c r="I914" i="55"/>
  <c r="H914" i="55" s="1"/>
  <c r="H915" i="55"/>
  <c r="J921" i="55"/>
  <c r="J920" i="55" s="1"/>
  <c r="J919" i="55" s="1"/>
  <c r="J935" i="55"/>
  <c r="J933" i="55"/>
  <c r="I935" i="55"/>
  <c r="H935" i="55" s="1"/>
  <c r="I933" i="55"/>
  <c r="H933" i="55" s="1"/>
  <c r="I940" i="55"/>
  <c r="H940" i="55" s="1"/>
  <c r="I938" i="55"/>
  <c r="H938" i="55" s="1"/>
  <c r="J937" i="55"/>
  <c r="H934" i="55"/>
  <c r="H936" i="55"/>
  <c r="H939" i="55"/>
  <c r="H941" i="55"/>
  <c r="J974" i="55"/>
  <c r="I974" i="55"/>
  <c r="J977" i="55"/>
  <c r="I977" i="55"/>
  <c r="J954" i="55"/>
  <c r="J956" i="55"/>
  <c r="H956" i="55" s="1"/>
  <c r="H259" i="55" l="1"/>
  <c r="H717" i="55"/>
  <c r="H719" i="55"/>
  <c r="H767" i="55"/>
  <c r="H777" i="55"/>
  <c r="J774" i="55"/>
  <c r="J748" i="55"/>
  <c r="H633" i="55"/>
  <c r="H607" i="55"/>
  <c r="J716" i="55"/>
  <c r="H816" i="55"/>
  <c r="H775" i="55"/>
  <c r="I716" i="55"/>
  <c r="I710" i="55" s="1"/>
  <c r="H771" i="55"/>
  <c r="H770" i="55"/>
  <c r="H766" i="55"/>
  <c r="I774" i="55"/>
  <c r="J802" i="55"/>
  <c r="H802" i="55" s="1"/>
  <c r="J796" i="55"/>
  <c r="I821" i="55"/>
  <c r="I816" i="55"/>
  <c r="I826" i="55"/>
  <c r="H977" i="55"/>
  <c r="H858" i="55"/>
  <c r="J837" i="55"/>
  <c r="H826" i="55"/>
  <c r="H838" i="55"/>
  <c r="J953" i="55"/>
  <c r="J932" i="55"/>
  <c r="J931" i="55" s="1"/>
  <c r="I932" i="55"/>
  <c r="I937" i="55"/>
  <c r="H932" i="55"/>
  <c r="H937" i="55"/>
  <c r="I965" i="55"/>
  <c r="H965" i="55" s="1"/>
  <c r="H966" i="55"/>
  <c r="G142" i="2"/>
  <c r="I931" i="55" l="1"/>
  <c r="I924" i="55" s="1"/>
  <c r="H149" i="55"/>
  <c r="H774" i="55"/>
  <c r="H931" i="55"/>
  <c r="H716" i="55"/>
  <c r="I815" i="55"/>
  <c r="I109" i="2"/>
  <c r="H29" i="2"/>
  <c r="G581" i="2" l="1"/>
  <c r="G582" i="2"/>
  <c r="G162" i="2" l="1"/>
  <c r="G163" i="2"/>
  <c r="G164" i="2"/>
  <c r="G165" i="2"/>
  <c r="G159" i="2"/>
  <c r="G157" i="2"/>
  <c r="G97" i="2"/>
  <c r="E96" i="2"/>
  <c r="F96" i="2"/>
  <c r="H96" i="2"/>
  <c r="I96" i="2"/>
  <c r="M96" i="2"/>
  <c r="N96" i="2"/>
  <c r="O96" i="2"/>
  <c r="P96" i="2"/>
  <c r="G35" i="2"/>
  <c r="O151" i="2" l="1"/>
  <c r="T163" i="2"/>
  <c r="S163" i="2"/>
  <c r="I797" i="55" l="1"/>
  <c r="I796" i="55" s="1"/>
  <c r="H798" i="55"/>
  <c r="H809" i="55"/>
  <c r="H319" i="2"/>
  <c r="H797" i="55" l="1"/>
  <c r="H796" i="55"/>
  <c r="C12" i="60"/>
  <c r="C11" i="60" s="1"/>
  <c r="I118" i="55" l="1"/>
  <c r="I117" i="55" s="1"/>
  <c r="J118" i="55"/>
  <c r="V35" i="2" l="1"/>
  <c r="S35" i="2"/>
  <c r="T35" i="2" l="1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494" i="2" l="1"/>
  <c r="H401" i="55" l="1"/>
  <c r="I743" i="55"/>
  <c r="I742" i="55" s="1"/>
  <c r="H744" i="55"/>
  <c r="H743" i="55"/>
  <c r="H742" i="55" s="1"/>
  <c r="H740" i="55"/>
  <c r="C16" i="61"/>
  <c r="Q96" i="2"/>
  <c r="Q74" i="2"/>
  <c r="H188" i="55"/>
  <c r="Q73" i="2" l="1"/>
  <c r="V97" i="2"/>
  <c r="S97" i="2"/>
  <c r="O109" i="2"/>
  <c r="V109" i="2" s="1"/>
  <c r="S164" i="2"/>
  <c r="V164" i="2"/>
  <c r="S159" i="2"/>
  <c r="V159" i="2"/>
  <c r="S162" i="2"/>
  <c r="V162" i="2"/>
  <c r="S157" i="2"/>
  <c r="V157" i="2"/>
  <c r="S165" i="2"/>
  <c r="V165" i="2"/>
  <c r="T97" i="2" l="1"/>
  <c r="T165" i="2"/>
  <c r="T164" i="2"/>
  <c r="T162" i="2"/>
  <c r="T159" i="2"/>
  <c r="T157" i="2"/>
  <c r="J450" i="55" l="1"/>
  <c r="J449" i="55" s="1"/>
  <c r="C10" i="59" l="1"/>
  <c r="C21" i="59" s="1"/>
  <c r="G578" i="2" l="1"/>
  <c r="H578" i="2"/>
  <c r="I578" i="2"/>
  <c r="S581" i="2"/>
  <c r="V581" i="2"/>
  <c r="U581" i="2"/>
  <c r="M578" i="2"/>
  <c r="N578" i="2"/>
  <c r="O578" i="2"/>
  <c r="P578" i="2"/>
  <c r="Q578" i="2"/>
  <c r="R578" i="2"/>
  <c r="J578" i="2"/>
  <c r="T581" i="2" l="1"/>
  <c r="J528" i="55" l="1"/>
  <c r="J527" i="55" s="1"/>
  <c r="C39" i="61" l="1"/>
  <c r="C38" i="61" s="1"/>
  <c r="C35" i="61"/>
  <c r="C34" i="61" s="1"/>
  <c r="C32" i="61"/>
  <c r="C31" i="61" s="1"/>
  <c r="C21" i="61"/>
  <c r="C27" i="61"/>
  <c r="C29" i="61"/>
  <c r="C7" i="60"/>
  <c r="C18" i="60" s="1"/>
  <c r="C20" i="61" l="1"/>
  <c r="C41" i="61" s="1"/>
  <c r="J890" i="55"/>
  <c r="H217" i="55"/>
  <c r="H220" i="55"/>
  <c r="H219" i="55" s="1"/>
  <c r="H218" i="55" s="1"/>
  <c r="H735" i="55"/>
  <c r="H737" i="55"/>
  <c r="J736" i="55"/>
  <c r="I736" i="55"/>
  <c r="J734" i="55"/>
  <c r="J733" i="55" s="1"/>
  <c r="I734" i="55"/>
  <c r="I733" i="55" s="1"/>
  <c r="S296" i="2"/>
  <c r="S295" i="2"/>
  <c r="V296" i="2"/>
  <c r="V295" i="2"/>
  <c r="J294" i="2"/>
  <c r="M294" i="2"/>
  <c r="N294" i="2"/>
  <c r="O294" i="2"/>
  <c r="P294" i="2"/>
  <c r="Q294" i="2"/>
  <c r="R294" i="2"/>
  <c r="S294" i="2"/>
  <c r="I294" i="2"/>
  <c r="H294" i="2"/>
  <c r="G294" i="2" s="1"/>
  <c r="I670" i="55"/>
  <c r="I669" i="55" s="1"/>
  <c r="E578" i="2"/>
  <c r="F578" i="2"/>
  <c r="D578" i="2"/>
  <c r="J886" i="55" l="1"/>
  <c r="J879" i="55" s="1"/>
  <c r="J878" i="55" s="1"/>
  <c r="U294" i="2"/>
  <c r="H734" i="55"/>
  <c r="H736" i="55"/>
  <c r="T295" i="2"/>
  <c r="V294" i="2"/>
  <c r="H733" i="55" l="1"/>
  <c r="J417" i="55" l="1"/>
  <c r="I558" i="2"/>
  <c r="H558" i="2"/>
  <c r="J558" i="2"/>
  <c r="M558" i="2"/>
  <c r="N558" i="2"/>
  <c r="O558" i="2"/>
  <c r="P558" i="2"/>
  <c r="Q558" i="2"/>
  <c r="R558" i="2"/>
  <c r="H1004" i="55"/>
  <c r="H1003" i="55" s="1"/>
  <c r="J1003" i="55"/>
  <c r="I1003" i="55"/>
  <c r="H1002" i="55"/>
  <c r="H1001" i="55"/>
  <c r="J1000" i="55"/>
  <c r="I1000" i="55"/>
  <c r="H999" i="55"/>
  <c r="H998" i="55"/>
  <c r="J997" i="55"/>
  <c r="J996" i="55" s="1"/>
  <c r="I997" i="55"/>
  <c r="I996" i="55" s="1"/>
  <c r="H995" i="55"/>
  <c r="H994" i="55"/>
  <c r="I993" i="55"/>
  <c r="H993" i="55" s="1"/>
  <c r="H991" i="55"/>
  <c r="H990" i="55"/>
  <c r="I989" i="55"/>
  <c r="H989" i="55" s="1"/>
  <c r="J985" i="55"/>
  <c r="H984" i="55"/>
  <c r="J983" i="55"/>
  <c r="I983" i="55"/>
  <c r="J982" i="55"/>
  <c r="H981" i="55"/>
  <c r="J980" i="55"/>
  <c r="J973" i="55" s="1"/>
  <c r="I980" i="55"/>
  <c r="H979" i="55"/>
  <c r="H978" i="55"/>
  <c r="H976" i="55"/>
  <c r="H975" i="55"/>
  <c r="J972" i="55"/>
  <c r="J971" i="55" s="1"/>
  <c r="H970" i="55"/>
  <c r="J969" i="55"/>
  <c r="I969" i="55"/>
  <c r="H968" i="55"/>
  <c r="J967" i="55"/>
  <c r="I967" i="55"/>
  <c r="H962" i="55"/>
  <c r="H961" i="55"/>
  <c r="H960" i="55"/>
  <c r="H959" i="55"/>
  <c r="H958" i="55"/>
  <c r="H957" i="55"/>
  <c r="H955" i="55"/>
  <c r="I954" i="55"/>
  <c r="H954" i="55" s="1"/>
  <c r="H952" i="55"/>
  <c r="J951" i="55"/>
  <c r="I951" i="55"/>
  <c r="H950" i="55"/>
  <c r="H949" i="55"/>
  <c r="J948" i="55"/>
  <c r="I948" i="55"/>
  <c r="H947" i="55"/>
  <c r="H946" i="55"/>
  <c r="J945" i="55"/>
  <c r="J944" i="55" s="1"/>
  <c r="I945" i="55"/>
  <c r="H930" i="55"/>
  <c r="J929" i="55"/>
  <c r="H929" i="55" s="1"/>
  <c r="H928" i="55"/>
  <c r="J927" i="55"/>
  <c r="H927" i="55" s="1"/>
  <c r="H922" i="55"/>
  <c r="H921" i="55"/>
  <c r="H920" i="55"/>
  <c r="H917" i="55"/>
  <c r="H913" i="55"/>
  <c r="I909" i="55"/>
  <c r="H909" i="55" s="1"/>
  <c r="H902" i="55"/>
  <c r="H901" i="55"/>
  <c r="H899" i="55"/>
  <c r="I898" i="55"/>
  <c r="H898" i="55" s="1"/>
  <c r="H897" i="55"/>
  <c r="I896" i="55"/>
  <c r="I892" i="55" s="1"/>
  <c r="H895" i="55"/>
  <c r="H894" i="55"/>
  <c r="H893" i="55"/>
  <c r="H891" i="55"/>
  <c r="H890" i="55"/>
  <c r="H889" i="55"/>
  <c r="H888" i="55"/>
  <c r="I887" i="55"/>
  <c r="H885" i="55"/>
  <c r="I884" i="55"/>
  <c r="H884" i="55" s="1"/>
  <c r="H883" i="55"/>
  <c r="H882" i="55"/>
  <c r="I881" i="55"/>
  <c r="H877" i="55"/>
  <c r="H876" i="55"/>
  <c r="J875" i="55"/>
  <c r="J874" i="55" s="1"/>
  <c r="I875" i="55"/>
  <c r="H873" i="55"/>
  <c r="H872" i="55"/>
  <c r="H871" i="55"/>
  <c r="H870" i="55"/>
  <c r="H869" i="55"/>
  <c r="I868" i="55"/>
  <c r="H868" i="55" s="1"/>
  <c r="H867" i="55"/>
  <c r="I866" i="55"/>
  <c r="H866" i="55" s="1"/>
  <c r="H865" i="55"/>
  <c r="H864" i="55"/>
  <c r="I863" i="55"/>
  <c r="H859" i="55"/>
  <c r="H856" i="55"/>
  <c r="H854" i="55"/>
  <c r="J853" i="55"/>
  <c r="H852" i="55"/>
  <c r="I851" i="55"/>
  <c r="H848" i="55"/>
  <c r="J847" i="55"/>
  <c r="I847" i="55"/>
  <c r="J846" i="55"/>
  <c r="H846" i="55" s="1"/>
  <c r="H845" i="55"/>
  <c r="I844" i="55"/>
  <c r="I837" i="55" s="1"/>
  <c r="H843" i="55"/>
  <c r="H842" i="55"/>
  <c r="H839" i="55"/>
  <c r="H836" i="55"/>
  <c r="J835" i="55"/>
  <c r="H835" i="55" s="1"/>
  <c r="H834" i="55"/>
  <c r="J833" i="55"/>
  <c r="H833" i="55" s="1"/>
  <c r="H825" i="55"/>
  <c r="H823" i="55"/>
  <c r="H822" i="55"/>
  <c r="H821" i="55" s="1"/>
  <c r="H784" i="55"/>
  <c r="J783" i="55"/>
  <c r="I783" i="55"/>
  <c r="H782" i="55"/>
  <c r="J781" i="55"/>
  <c r="I781" i="55"/>
  <c r="H762" i="55"/>
  <c r="J760" i="55"/>
  <c r="I760" i="55"/>
  <c r="H759" i="55"/>
  <c r="H758" i="55"/>
  <c r="J757" i="55"/>
  <c r="I757" i="55"/>
  <c r="I756" i="55" s="1"/>
  <c r="J808" i="55"/>
  <c r="H806" i="55"/>
  <c r="H804" i="55"/>
  <c r="H803" i="55"/>
  <c r="J794" i="55"/>
  <c r="H794" i="55" s="1"/>
  <c r="H793" i="55"/>
  <c r="J792" i="55"/>
  <c r="H790" i="55"/>
  <c r="J789" i="55"/>
  <c r="H789" i="55" s="1"/>
  <c r="H788" i="55"/>
  <c r="J787" i="55"/>
  <c r="I749" i="55"/>
  <c r="H747" i="55"/>
  <c r="I746" i="55"/>
  <c r="I745" i="55" s="1"/>
  <c r="J741" i="55"/>
  <c r="J739" i="55"/>
  <c r="J738" i="55" s="1"/>
  <c r="J732" i="55" s="1"/>
  <c r="I732" i="55"/>
  <c r="H731" i="55"/>
  <c r="J730" i="55"/>
  <c r="I730" i="55"/>
  <c r="I723" i="55" s="1"/>
  <c r="H729" i="55"/>
  <c r="H728" i="55"/>
  <c r="J727" i="55"/>
  <c r="H726" i="55"/>
  <c r="H725" i="55"/>
  <c r="J724" i="55"/>
  <c r="H713" i="55"/>
  <c r="J712" i="55"/>
  <c r="J711" i="55" s="1"/>
  <c r="J710" i="55" s="1"/>
  <c r="H709" i="55"/>
  <c r="J708" i="55"/>
  <c r="J706" i="55" s="1"/>
  <c r="I708" i="55"/>
  <c r="H705" i="55"/>
  <c r="H703" i="55"/>
  <c r="J689" i="55"/>
  <c r="H674" i="55"/>
  <c r="H673" i="55"/>
  <c r="I668" i="55"/>
  <c r="J659" i="55"/>
  <c r="H659" i="55" s="1"/>
  <c r="I658" i="55"/>
  <c r="J650" i="55"/>
  <c r="I646" i="55"/>
  <c r="H646" i="55" s="1"/>
  <c r="H643" i="55"/>
  <c r="J642" i="55"/>
  <c r="H640" i="55"/>
  <c r="J639" i="55"/>
  <c r="H639" i="55" s="1"/>
  <c r="J630" i="55"/>
  <c r="J629" i="55" s="1"/>
  <c r="J628" i="55" s="1"/>
  <c r="J624" i="55" s="1"/>
  <c r="H615" i="55"/>
  <c r="J614" i="55"/>
  <c r="J613" i="55" s="1"/>
  <c r="J609" i="55" s="1"/>
  <c r="I614" i="55"/>
  <c r="I613" i="55" s="1"/>
  <c r="H612" i="55"/>
  <c r="I611" i="55"/>
  <c r="I610" i="55" s="1"/>
  <c r="I609" i="55" s="1"/>
  <c r="H611" i="55"/>
  <c r="H610" i="55" s="1"/>
  <c r="H606" i="55"/>
  <c r="J605" i="55"/>
  <c r="J604" i="55" s="1"/>
  <c r="H603" i="55"/>
  <c r="I602" i="55"/>
  <c r="H602" i="55" s="1"/>
  <c r="H600" i="55"/>
  <c r="J599" i="55"/>
  <c r="I599" i="55"/>
  <c r="H598" i="55"/>
  <c r="H597" i="55"/>
  <c r="J596" i="55"/>
  <c r="I596" i="55"/>
  <c r="H595" i="55"/>
  <c r="H594" i="55"/>
  <c r="J593" i="55"/>
  <c r="J592" i="55" s="1"/>
  <c r="I593" i="55"/>
  <c r="I592" i="55" s="1"/>
  <c r="H588" i="55"/>
  <c r="I587" i="55"/>
  <c r="J585" i="55"/>
  <c r="H584" i="55"/>
  <c r="I583" i="55"/>
  <c r="J581" i="55"/>
  <c r="H576" i="55"/>
  <c r="J575" i="55"/>
  <c r="I575" i="55"/>
  <c r="H574" i="55"/>
  <c r="H573" i="55"/>
  <c r="J572" i="55"/>
  <c r="I572" i="55"/>
  <c r="H571" i="55"/>
  <c r="H570" i="55"/>
  <c r="J569" i="55"/>
  <c r="J568" i="55" s="1"/>
  <c r="J567" i="55" s="1"/>
  <c r="J566" i="55" s="1"/>
  <c r="I569" i="55"/>
  <c r="I568" i="55" s="1"/>
  <c r="I567" i="55" s="1"/>
  <c r="H564" i="55"/>
  <c r="I563" i="55"/>
  <c r="H560" i="55"/>
  <c r="J559" i="55"/>
  <c r="I559" i="55"/>
  <c r="H558" i="55"/>
  <c r="H557" i="55"/>
  <c r="J556" i="55"/>
  <c r="I556" i="55"/>
  <c r="I555" i="55" s="1"/>
  <c r="I554" i="55" s="1"/>
  <c r="H552" i="55"/>
  <c r="H551" i="55" s="1"/>
  <c r="H550" i="55" s="1"/>
  <c r="J551" i="55"/>
  <c r="J550" i="55" s="1"/>
  <c r="H549" i="55"/>
  <c r="I548" i="55"/>
  <c r="H544" i="55"/>
  <c r="H543" i="55"/>
  <c r="J542" i="55"/>
  <c r="H542" i="55" s="1"/>
  <c r="H541" i="55"/>
  <c r="H540" i="55"/>
  <c r="J539" i="55"/>
  <c r="H529" i="55"/>
  <c r="H516" i="55"/>
  <c r="H515" i="55"/>
  <c r="H512" i="55"/>
  <c r="I511" i="55"/>
  <c r="H508" i="55"/>
  <c r="H507" i="55" s="1"/>
  <c r="H506" i="55" s="1"/>
  <c r="J507" i="55"/>
  <c r="J506" i="55" s="1"/>
  <c r="I507" i="55"/>
  <c r="I506" i="55" s="1"/>
  <c r="H505" i="55"/>
  <c r="H504" i="55" s="1"/>
  <c r="H503" i="55" s="1"/>
  <c r="J504" i="55"/>
  <c r="J503" i="55" s="1"/>
  <c r="I504" i="55"/>
  <c r="I503" i="55" s="1"/>
  <c r="H502" i="55"/>
  <c r="H501" i="55"/>
  <c r="J500" i="55"/>
  <c r="H500" i="55" s="1"/>
  <c r="H499" i="55"/>
  <c r="H498" i="55"/>
  <c r="J497" i="55"/>
  <c r="H494" i="55"/>
  <c r="H493" i="55" s="1"/>
  <c r="H492" i="55" s="1"/>
  <c r="H491" i="55"/>
  <c r="H490" i="55" s="1"/>
  <c r="H489" i="55" s="1"/>
  <c r="J490" i="55"/>
  <c r="I490" i="55"/>
  <c r="H487" i="55"/>
  <c r="I485" i="55"/>
  <c r="H482" i="55"/>
  <c r="J475" i="55"/>
  <c r="J474" i="55" s="1"/>
  <c r="J473" i="55" s="1"/>
  <c r="I474" i="55"/>
  <c r="I473" i="55" s="1"/>
  <c r="H472" i="55"/>
  <c r="J471" i="55"/>
  <c r="I471" i="55"/>
  <c r="H458" i="55"/>
  <c r="H457" i="55" s="1"/>
  <c r="J457" i="55"/>
  <c r="J456" i="55" s="1"/>
  <c r="J452" i="55" s="1"/>
  <c r="I457" i="55"/>
  <c r="H462" i="55"/>
  <c r="I461" i="55"/>
  <c r="H461" i="55" s="1"/>
  <c r="H460" i="55"/>
  <c r="I459" i="55"/>
  <c r="H459" i="55" s="1"/>
  <c r="H455" i="55"/>
  <c r="I454" i="55"/>
  <c r="H451" i="55"/>
  <c r="I450" i="55"/>
  <c r="H448" i="55"/>
  <c r="H447" i="55" s="1"/>
  <c r="H446" i="55" s="1"/>
  <c r="J447" i="55"/>
  <c r="J446" i="55" s="1"/>
  <c r="I447" i="55"/>
  <c r="I446" i="55" s="1"/>
  <c r="H445" i="55"/>
  <c r="H444" i="55" s="1"/>
  <c r="H443" i="55" s="1"/>
  <c r="J444" i="55"/>
  <c r="J443" i="55" s="1"/>
  <c r="I444" i="55"/>
  <c r="I443" i="55" s="1"/>
  <c r="J441" i="55"/>
  <c r="J438" i="55" s="1"/>
  <c r="I441" i="55"/>
  <c r="I438" i="55" s="1"/>
  <c r="H436" i="55"/>
  <c r="J435" i="55"/>
  <c r="I435" i="55"/>
  <c r="H434" i="55"/>
  <c r="H433" i="55"/>
  <c r="J432" i="55"/>
  <c r="J431" i="55" s="1"/>
  <c r="I432" i="55"/>
  <c r="I431" i="55" s="1"/>
  <c r="H430" i="55"/>
  <c r="J429" i="55"/>
  <c r="I429" i="55"/>
  <c r="H428" i="55"/>
  <c r="H427" i="55"/>
  <c r="J426" i="55"/>
  <c r="J425" i="55" s="1"/>
  <c r="I426" i="55"/>
  <c r="I425" i="55" s="1"/>
  <c r="H424" i="55"/>
  <c r="J423" i="55"/>
  <c r="I423" i="55"/>
  <c r="H422" i="55"/>
  <c r="H421" i="55"/>
  <c r="J420" i="55"/>
  <c r="J416" i="55" s="1"/>
  <c r="I420" i="55"/>
  <c r="H419" i="55"/>
  <c r="H418" i="55"/>
  <c r="H417" i="55" s="1"/>
  <c r="I417" i="55"/>
  <c r="H411" i="55"/>
  <c r="J411" i="55"/>
  <c r="J410" i="55" s="1"/>
  <c r="J409" i="55" s="1"/>
  <c r="I411" i="55"/>
  <c r="J400" i="55"/>
  <c r="H400" i="55" s="1"/>
  <c r="H383" i="55"/>
  <c r="I382" i="55"/>
  <c r="H382" i="55" s="1"/>
  <c r="H381" i="55"/>
  <c r="H380" i="55"/>
  <c r="I379" i="55"/>
  <c r="H387" i="55"/>
  <c r="H386" i="55"/>
  <c r="H385" i="55" s="1"/>
  <c r="H384" i="55" s="1"/>
  <c r="H377" i="55"/>
  <c r="I376" i="55"/>
  <c r="H376" i="55" s="1"/>
  <c r="H375" i="55"/>
  <c r="H374" i="55" s="1"/>
  <c r="J374" i="55"/>
  <c r="J373" i="55" s="1"/>
  <c r="J372" i="55" s="1"/>
  <c r="I374" i="55"/>
  <c r="I373" i="55" s="1"/>
  <c r="H371" i="55"/>
  <c r="H370" i="55" s="1"/>
  <c r="H369" i="55" s="1"/>
  <c r="I370" i="55"/>
  <c r="I369" i="55" s="1"/>
  <c r="I365" i="55" s="1"/>
  <c r="H368" i="55"/>
  <c r="H367" i="55"/>
  <c r="H366" i="55" s="1"/>
  <c r="H357" i="55"/>
  <c r="J356" i="55"/>
  <c r="J355" i="55" s="1"/>
  <c r="I356" i="55"/>
  <c r="H364" i="55"/>
  <c r="I363" i="55"/>
  <c r="I362" i="55" s="1"/>
  <c r="H361" i="55"/>
  <c r="J360" i="55"/>
  <c r="J359" i="55" s="1"/>
  <c r="I360" i="55"/>
  <c r="I359" i="55" s="1"/>
  <c r="J332" i="55"/>
  <c r="H332" i="55" s="1"/>
  <c r="H326" i="55"/>
  <c r="H325" i="55" s="1"/>
  <c r="H323" i="55"/>
  <c r="H322" i="55"/>
  <c r="H314" i="55"/>
  <c r="H313" i="55" s="1"/>
  <c r="H312" i="55" s="1"/>
  <c r="J313" i="55"/>
  <c r="J312" i="55" s="1"/>
  <c r="I313" i="55"/>
  <c r="I312" i="55" s="1"/>
  <c r="H320" i="55"/>
  <c r="H319" i="55" s="1"/>
  <c r="J319" i="55"/>
  <c r="I319" i="55"/>
  <c r="H318" i="55"/>
  <c r="H317" i="55" s="1"/>
  <c r="J317" i="55"/>
  <c r="I317" i="55"/>
  <c r="J309" i="55"/>
  <c r="H307" i="55"/>
  <c r="H306" i="55" s="1"/>
  <c r="H305" i="55" s="1"/>
  <c r="I304" i="55"/>
  <c r="H297" i="55"/>
  <c r="J296" i="55"/>
  <c r="J295" i="55" s="1"/>
  <c r="I296" i="55"/>
  <c r="I295" i="55" s="1"/>
  <c r="H292" i="55"/>
  <c r="H290" i="55"/>
  <c r="J289" i="55"/>
  <c r="H288" i="55"/>
  <c r="I287" i="55"/>
  <c r="H285" i="55"/>
  <c r="I284" i="55"/>
  <c r="H282" i="55"/>
  <c r="H279" i="55"/>
  <c r="I278" i="55"/>
  <c r="H278" i="55" s="1"/>
  <c r="H277" i="55"/>
  <c r="I276" i="55"/>
  <c r="J275" i="55"/>
  <c r="J274" i="55" s="1"/>
  <c r="H273" i="55"/>
  <c r="H271" i="55"/>
  <c r="H269" i="55"/>
  <c r="H250" i="55"/>
  <c r="J249" i="55"/>
  <c r="H258" i="55"/>
  <c r="H257" i="55" s="1"/>
  <c r="J257" i="55"/>
  <c r="I257" i="55"/>
  <c r="H256" i="55"/>
  <c r="H255" i="55" s="1"/>
  <c r="J255" i="55"/>
  <c r="I255" i="55"/>
  <c r="H254" i="55"/>
  <c r="H253" i="55"/>
  <c r="J252" i="55"/>
  <c r="I252" i="55"/>
  <c r="H247" i="55"/>
  <c r="H246" i="55"/>
  <c r="J245" i="55"/>
  <c r="H245" i="55" s="1"/>
  <c r="H244" i="55"/>
  <c r="H243" i="55"/>
  <c r="J242" i="55"/>
  <c r="H227" i="55"/>
  <c r="I226" i="55"/>
  <c r="H226" i="55" s="1"/>
  <c r="J235" i="55"/>
  <c r="H235" i="55" s="1"/>
  <c r="H234" i="55" s="1"/>
  <c r="H233" i="55"/>
  <c r="J232" i="55"/>
  <c r="I232" i="55"/>
  <c r="I228" i="55" s="1"/>
  <c r="H231" i="55"/>
  <c r="H230" i="55"/>
  <c r="J229" i="55"/>
  <c r="J228" i="55" s="1"/>
  <c r="H223" i="55"/>
  <c r="I222" i="55"/>
  <c r="H215" i="55"/>
  <c r="H214" i="55" s="1"/>
  <c r="H213" i="55" s="1"/>
  <c r="J212" i="55"/>
  <c r="H211" i="55"/>
  <c r="J210" i="55"/>
  <c r="H210" i="55" s="1"/>
  <c r="H208" i="55"/>
  <c r="I207" i="55"/>
  <c r="H201" i="55"/>
  <c r="H199" i="55"/>
  <c r="J198" i="55"/>
  <c r="H196" i="55"/>
  <c r="H195" i="55" s="1"/>
  <c r="J195" i="55"/>
  <c r="J194" i="55" s="1"/>
  <c r="J193" i="55" s="1"/>
  <c r="H192" i="55"/>
  <c r="H191" i="55"/>
  <c r="H186" i="55"/>
  <c r="H176" i="55"/>
  <c r="H175" i="55" s="1"/>
  <c r="H174" i="55" s="1"/>
  <c r="H173" i="55" s="1"/>
  <c r="J175" i="55"/>
  <c r="J174" i="55" s="1"/>
  <c r="J173" i="55" s="1"/>
  <c r="H172" i="55"/>
  <c r="I171" i="55"/>
  <c r="H171" i="55" s="1"/>
  <c r="H167" i="55"/>
  <c r="H165" i="55"/>
  <c r="H163" i="55"/>
  <c r="I162" i="55"/>
  <c r="H148" i="55"/>
  <c r="I147" i="55"/>
  <c r="H140" i="55"/>
  <c r="J139" i="55"/>
  <c r="H138" i="55"/>
  <c r="H137" i="55"/>
  <c r="H132" i="55"/>
  <c r="H131" i="55"/>
  <c r="I123" i="55"/>
  <c r="H119" i="55"/>
  <c r="H118" i="55" s="1"/>
  <c r="H117" i="55" s="1"/>
  <c r="H108" i="55"/>
  <c r="H107" i="55"/>
  <c r="H106" i="55"/>
  <c r="H105" i="55"/>
  <c r="H104" i="55"/>
  <c r="J103" i="55"/>
  <c r="H103" i="55" s="1"/>
  <c r="H102" i="55"/>
  <c r="H101" i="55"/>
  <c r="J100" i="55"/>
  <c r="H98" i="55"/>
  <c r="J97" i="55"/>
  <c r="H97" i="55" s="1"/>
  <c r="H95" i="55"/>
  <c r="H94" i="55"/>
  <c r="J93" i="55"/>
  <c r="H93" i="55" s="1"/>
  <c r="I91" i="55"/>
  <c r="H90" i="55"/>
  <c r="J89" i="55"/>
  <c r="H89" i="55" s="1"/>
  <c r="I87" i="55"/>
  <c r="I82" i="55"/>
  <c r="H79" i="55"/>
  <c r="H78" i="55"/>
  <c r="H77" i="55"/>
  <c r="H76" i="55"/>
  <c r="H75" i="55"/>
  <c r="J74" i="55"/>
  <c r="I74" i="55"/>
  <c r="H73" i="55"/>
  <c r="H72" i="55"/>
  <c r="J71" i="55"/>
  <c r="I71" i="55"/>
  <c r="H70" i="55"/>
  <c r="H69" i="55"/>
  <c r="J68" i="55"/>
  <c r="J67" i="55" s="1"/>
  <c r="J66" i="55" s="1"/>
  <c r="I68" i="55"/>
  <c r="H65" i="55"/>
  <c r="J64" i="55"/>
  <c r="J63" i="55" s="1"/>
  <c r="I64" i="55"/>
  <c r="I63" i="55" s="1"/>
  <c r="H59" i="55"/>
  <c r="J58" i="55"/>
  <c r="J57" i="55" s="1"/>
  <c r="I58" i="55"/>
  <c r="I57" i="55" s="1"/>
  <c r="H56" i="55"/>
  <c r="H55" i="55"/>
  <c r="J54" i="55"/>
  <c r="I54" i="55"/>
  <c r="H53" i="55"/>
  <c r="H52" i="55"/>
  <c r="J51" i="55"/>
  <c r="J50" i="55" s="1"/>
  <c r="J49" i="55" s="1"/>
  <c r="I51" i="55"/>
  <c r="I50" i="55" s="1"/>
  <c r="H46" i="55"/>
  <c r="I45" i="55"/>
  <c r="H45" i="55" s="1"/>
  <c r="J42" i="55"/>
  <c r="H41" i="55"/>
  <c r="J40" i="55"/>
  <c r="J39" i="55" s="1"/>
  <c r="I40" i="55"/>
  <c r="I39" i="55" s="1"/>
  <c r="H38" i="55"/>
  <c r="J37" i="55"/>
  <c r="I37" i="55"/>
  <c r="H36" i="55"/>
  <c r="H35" i="55"/>
  <c r="J34" i="55"/>
  <c r="I34" i="55"/>
  <c r="H33" i="55"/>
  <c r="H32" i="55"/>
  <c r="J31" i="55"/>
  <c r="J30" i="55" s="1"/>
  <c r="I31" i="55"/>
  <c r="I30" i="55" s="1"/>
  <c r="H28" i="55"/>
  <c r="J27" i="55"/>
  <c r="J26" i="55" s="1"/>
  <c r="I27" i="55"/>
  <c r="I26" i="55" s="1"/>
  <c r="H25" i="55"/>
  <c r="J24" i="55"/>
  <c r="J23" i="55" s="1"/>
  <c r="I24" i="55"/>
  <c r="I23" i="55" s="1"/>
  <c r="H22" i="55"/>
  <c r="J21" i="55"/>
  <c r="I21" i="55"/>
  <c r="H20" i="55"/>
  <c r="H19" i="55"/>
  <c r="J18" i="55"/>
  <c r="I18" i="55"/>
  <c r="H17" i="55"/>
  <c r="H16" i="55"/>
  <c r="J15" i="55"/>
  <c r="J14" i="55" s="1"/>
  <c r="I15" i="55"/>
  <c r="I14" i="55" s="1"/>
  <c r="H373" i="55" l="1"/>
  <c r="I49" i="55"/>
  <c r="J316" i="55"/>
  <c r="J308" i="55" s="1"/>
  <c r="H123" i="55"/>
  <c r="I122" i="55"/>
  <c r="J756" i="55"/>
  <c r="I495" i="55"/>
  <c r="H792" i="55"/>
  <c r="J791" i="55"/>
  <c r="H791" i="55" s="1"/>
  <c r="H139" i="55"/>
  <c r="J135" i="55"/>
  <c r="H356" i="55"/>
  <c r="H355" i="55" s="1"/>
  <c r="H365" i="55"/>
  <c r="I358" i="55"/>
  <c r="H379" i="55"/>
  <c r="I378" i="55"/>
  <c r="I372" i="55" s="1"/>
  <c r="J437" i="55"/>
  <c r="J408" i="55" s="1"/>
  <c r="H410" i="55"/>
  <c r="H441" i="55"/>
  <c r="H450" i="55"/>
  <c r="H449" i="55" s="1"/>
  <c r="I449" i="55"/>
  <c r="H454" i="55"/>
  <c r="H453" i="55" s="1"/>
  <c r="I453" i="55"/>
  <c r="H456" i="55"/>
  <c r="I456" i="55"/>
  <c r="I484" i="55"/>
  <c r="I483" i="55" s="1"/>
  <c r="J489" i="55"/>
  <c r="J488" i="55" s="1"/>
  <c r="H488" i="55" s="1"/>
  <c r="I489" i="55"/>
  <c r="H497" i="55"/>
  <c r="J496" i="55"/>
  <c r="J495" i="55" s="1"/>
  <c r="H511" i="55"/>
  <c r="I510" i="55"/>
  <c r="H539" i="55"/>
  <c r="J538" i="55"/>
  <c r="J537" i="55" s="1"/>
  <c r="H563" i="55"/>
  <c r="I562" i="55"/>
  <c r="H304" i="55"/>
  <c r="H303" i="55" s="1"/>
  <c r="H302" i="55" s="1"/>
  <c r="I303" i="55"/>
  <c r="I302" i="55" s="1"/>
  <c r="I301" i="55" s="1"/>
  <c r="H301" i="55" s="1"/>
  <c r="H276" i="55"/>
  <c r="I275" i="55"/>
  <c r="H284" i="55"/>
  <c r="H283" i="55" s="1"/>
  <c r="I283" i="55"/>
  <c r="H287" i="55"/>
  <c r="I286" i="55"/>
  <c r="H286" i="55" s="1"/>
  <c r="I251" i="55"/>
  <c r="H249" i="55"/>
  <c r="J248" i="55"/>
  <c r="H248" i="55" s="1"/>
  <c r="H242" i="55"/>
  <c r="J241" i="55"/>
  <c r="J234" i="55"/>
  <c r="J224" i="55" s="1"/>
  <c r="H222" i="55"/>
  <c r="H221" i="55" s="1"/>
  <c r="H212" i="55" s="1"/>
  <c r="I221" i="55"/>
  <c r="I212" i="55" s="1"/>
  <c r="I204" i="55"/>
  <c r="H207" i="55"/>
  <c r="H162" i="55"/>
  <c r="H161" i="55" s="1"/>
  <c r="I161" i="55"/>
  <c r="I13" i="55"/>
  <c r="J29" i="55"/>
  <c r="H147" i="55"/>
  <c r="I146" i="55"/>
  <c r="H136" i="55"/>
  <c r="I67" i="55"/>
  <c r="I66" i="55" s="1"/>
  <c r="H100" i="55"/>
  <c r="J99" i="55"/>
  <c r="H689" i="55"/>
  <c r="J688" i="55"/>
  <c r="J687" i="55" s="1"/>
  <c r="H609" i="55"/>
  <c r="J651" i="55"/>
  <c r="H651" i="55" s="1"/>
  <c r="H652" i="55"/>
  <c r="H642" i="55"/>
  <c r="H641" i="55" s="1"/>
  <c r="J641" i="55"/>
  <c r="I29" i="55"/>
  <c r="J209" i="55"/>
  <c r="H209" i="55" s="1"/>
  <c r="I645" i="55"/>
  <c r="H631" i="55"/>
  <c r="H630" i="55" s="1"/>
  <c r="H629" i="55" s="1"/>
  <c r="H628" i="55" s="1"/>
  <c r="H624" i="55" s="1"/>
  <c r="J616" i="55"/>
  <c r="J591" i="55"/>
  <c r="J590" i="55" s="1"/>
  <c r="H587" i="55"/>
  <c r="I586" i="55"/>
  <c r="H583" i="55"/>
  <c r="I582" i="55"/>
  <c r="J13" i="55"/>
  <c r="J12" i="55" s="1"/>
  <c r="J11" i="55" s="1"/>
  <c r="I354" i="55"/>
  <c r="I350" i="55" s="1"/>
  <c r="I170" i="55"/>
  <c r="H170" i="55" s="1"/>
  <c r="H948" i="55"/>
  <c r="H997" i="55"/>
  <c r="H1000" i="55"/>
  <c r="I707" i="55"/>
  <c r="J723" i="55"/>
  <c r="J722" i="55" s="1"/>
  <c r="H745" i="55"/>
  <c r="H749" i="55"/>
  <c r="I748" i="55"/>
  <c r="H748" i="55" s="1"/>
  <c r="H757" i="55"/>
  <c r="H787" i="55"/>
  <c r="J786" i="55"/>
  <c r="H808" i="55"/>
  <c r="J807" i="55"/>
  <c r="H232" i="55"/>
  <c r="I416" i="55"/>
  <c r="I409" i="55" s="1"/>
  <c r="H409" i="55" s="1"/>
  <c r="H426" i="55"/>
  <c r="J565" i="55"/>
  <c r="I437" i="55"/>
  <c r="H252" i="55"/>
  <c r="H844" i="55"/>
  <c r="H435" i="55"/>
  <c r="H614" i="55"/>
  <c r="H613" i="55" s="1"/>
  <c r="H672" i="55"/>
  <c r="H851" i="55"/>
  <c r="I850" i="55"/>
  <c r="H863" i="55"/>
  <c r="I862" i="55"/>
  <c r="H974" i="55"/>
  <c r="H64" i="55"/>
  <c r="H708" i="55"/>
  <c r="H74" i="55"/>
  <c r="H881" i="55"/>
  <c r="I880" i="55"/>
  <c r="H887" i="55"/>
  <c r="I886" i="55"/>
  <c r="J780" i="55"/>
  <c r="J779" i="55" s="1"/>
  <c r="H875" i="55"/>
  <c r="H896" i="55"/>
  <c r="I316" i="55"/>
  <c r="H724" i="55"/>
  <c r="I44" i="55"/>
  <c r="J48" i="55"/>
  <c r="H54" i="55"/>
  <c r="H967" i="55"/>
  <c r="H360" i="55"/>
  <c r="H359" i="55" s="1"/>
  <c r="H423" i="55"/>
  <c r="H760" i="55"/>
  <c r="H783" i="55"/>
  <c r="H847" i="55"/>
  <c r="H945" i="55"/>
  <c r="I953" i="55"/>
  <c r="H953" i="55" s="1"/>
  <c r="I964" i="55"/>
  <c r="I963" i="55" s="1"/>
  <c r="H980" i="55"/>
  <c r="I973" i="55"/>
  <c r="H194" i="55"/>
  <c r="H193" i="55" s="1"/>
  <c r="J331" i="55"/>
  <c r="J330" i="55" s="1"/>
  <c r="J399" i="55"/>
  <c r="J398" i="55" s="1"/>
  <c r="H727" i="55"/>
  <c r="H471" i="55"/>
  <c r="H559" i="55"/>
  <c r="H569" i="55"/>
  <c r="H572" i="55"/>
  <c r="H575" i="55"/>
  <c r="H599" i="55"/>
  <c r="I988" i="55"/>
  <c r="H988" i="55" s="1"/>
  <c r="H68" i="55"/>
  <c r="I225" i="55"/>
  <c r="I224" i="55" s="1"/>
  <c r="H730" i="55"/>
  <c r="H593" i="55"/>
  <c r="I601" i="55"/>
  <c r="H601" i="55" s="1"/>
  <c r="H229" i="55"/>
  <c r="H228" i="55" s="1"/>
  <c r="H432" i="55"/>
  <c r="H420" i="55"/>
  <c r="H416" i="55" s="1"/>
  <c r="H21" i="55"/>
  <c r="J88" i="55"/>
  <c r="I944" i="55"/>
  <c r="H944" i="55" s="1"/>
  <c r="H18" i="55"/>
  <c r="J964" i="55"/>
  <c r="J963" i="55" s="1"/>
  <c r="H425" i="55"/>
  <c r="H781" i="55"/>
  <c r="H815" i="55"/>
  <c r="J832" i="55"/>
  <c r="J831" i="55" s="1"/>
  <c r="J638" i="55"/>
  <c r="J658" i="55"/>
  <c r="J657" i="55" s="1"/>
  <c r="J656" i="55" s="1"/>
  <c r="H15" i="55"/>
  <c r="J671" i="55"/>
  <c r="H671" i="55" s="1"/>
  <c r="I874" i="55"/>
  <c r="H874" i="55" s="1"/>
  <c r="H969" i="55"/>
  <c r="H34" i="55"/>
  <c r="H289" i="55"/>
  <c r="J926" i="55"/>
  <c r="J925" i="55" s="1"/>
  <c r="J924" i="55" s="1"/>
  <c r="H27" i="55"/>
  <c r="H26" i="55" s="1"/>
  <c r="H58" i="55"/>
  <c r="H71" i="55"/>
  <c r="J92" i="55"/>
  <c r="J96" i="55"/>
  <c r="H96" i="55" s="1"/>
  <c r="I110" i="55"/>
  <c r="J190" i="55"/>
  <c r="J189" i="55" s="1"/>
  <c r="H51" i="55"/>
  <c r="H474" i="55"/>
  <c r="H473" i="55" s="1"/>
  <c r="H596" i="55"/>
  <c r="H951" i="55"/>
  <c r="H31" i="55"/>
  <c r="H37" i="55"/>
  <c r="H50" i="55"/>
  <c r="I164" i="55"/>
  <c r="H296" i="55"/>
  <c r="H295" i="55" s="1"/>
  <c r="H431" i="55"/>
  <c r="H556" i="55"/>
  <c r="H739" i="55"/>
  <c r="H738" i="55" s="1"/>
  <c r="H732" i="55"/>
  <c r="H130" i="55"/>
  <c r="H321" i="55"/>
  <c r="H429" i="55"/>
  <c r="H853" i="55"/>
  <c r="H892" i="55"/>
  <c r="H983" i="55"/>
  <c r="H982" i="55" s="1"/>
  <c r="I992" i="55"/>
  <c r="H24" i="55"/>
  <c r="H270" i="55"/>
  <c r="I200" i="55"/>
  <c r="H40" i="55"/>
  <c r="I195" i="55"/>
  <c r="I198" i="55"/>
  <c r="H198" i="55" s="1"/>
  <c r="J207" i="55"/>
  <c r="J204" i="55" s="1"/>
  <c r="J203" i="55" s="1"/>
  <c r="J197" i="55" s="1"/>
  <c r="J268" i="55"/>
  <c r="I309" i="55"/>
  <c r="J548" i="55"/>
  <c r="I630" i="55"/>
  <c r="I629" i="55" s="1"/>
  <c r="I628" i="55" s="1"/>
  <c r="I624" i="55" s="1"/>
  <c r="I908" i="55"/>
  <c r="H908" i="55" s="1"/>
  <c r="I912" i="55"/>
  <c r="I916" i="55"/>
  <c r="H916" i="55" s="1"/>
  <c r="I81" i="55"/>
  <c r="I80" i="55" s="1"/>
  <c r="H82" i="55"/>
  <c r="H83" i="55"/>
  <c r="J185" i="55"/>
  <c r="J187" i="55"/>
  <c r="H187" i="55" s="1"/>
  <c r="I281" i="55"/>
  <c r="J363" i="55"/>
  <c r="J362" i="55" s="1"/>
  <c r="J358" i="55" s="1"/>
  <c r="J354" i="55" s="1"/>
  <c r="J350" i="55" s="1"/>
  <c r="J349" i="55" s="1"/>
  <c r="I468" i="55"/>
  <c r="I619" i="55"/>
  <c r="I618" i="55" s="1"/>
  <c r="I617" i="55" s="1"/>
  <c r="I650" i="55"/>
  <c r="J702" i="55"/>
  <c r="J704" i="55"/>
  <c r="H704" i="55" s="1"/>
  <c r="H712" i="55"/>
  <c r="H711" i="55" s="1"/>
  <c r="H710" i="55" s="1"/>
  <c r="J943" i="55"/>
  <c r="J62" i="55"/>
  <c r="I605" i="55"/>
  <c r="I604" i="55" s="1"/>
  <c r="I657" i="55"/>
  <c r="H746" i="55"/>
  <c r="I547" i="55"/>
  <c r="I551" i="55"/>
  <c r="I550" i="55" s="1"/>
  <c r="I780" i="55"/>
  <c r="I982" i="55"/>
  <c r="J315" i="55" l="1"/>
  <c r="H251" i="55"/>
  <c r="H309" i="55"/>
  <c r="I308" i="55"/>
  <c r="H200" i="55"/>
  <c r="J547" i="55"/>
  <c r="J546" i="55" s="1"/>
  <c r="J545" i="55" s="1"/>
  <c r="H546" i="55"/>
  <c r="H354" i="55"/>
  <c r="I349" i="55"/>
  <c r="I452" i="55"/>
  <c r="H452" i="55"/>
  <c r="I465" i="55"/>
  <c r="I591" i="55"/>
  <c r="I546" i="55"/>
  <c r="I545" i="55" s="1"/>
  <c r="H281" i="55"/>
  <c r="H280" i="55" s="1"/>
  <c r="I280" i="55"/>
  <c r="I274" i="55" s="1"/>
  <c r="I240" i="55" s="1"/>
  <c r="H268" i="55"/>
  <c r="J267" i="55"/>
  <c r="J240" i="55" s="1"/>
  <c r="I616" i="55"/>
  <c r="H225" i="55"/>
  <c r="J182" i="55"/>
  <c r="I203" i="55"/>
  <c r="H203" i="55" s="1"/>
  <c r="I160" i="55"/>
  <c r="I145" i="55" s="1"/>
  <c r="I972" i="55"/>
  <c r="H972" i="55" s="1"/>
  <c r="J942" i="55"/>
  <c r="I169" i="55"/>
  <c r="I168" i="55" s="1"/>
  <c r="H168" i="55" s="1"/>
  <c r="H122" i="55"/>
  <c r="I121" i="55"/>
  <c r="H121" i="55" s="1"/>
  <c r="H110" i="55"/>
  <c r="I109" i="55"/>
  <c r="I84" i="55" s="1"/>
  <c r="I943" i="55"/>
  <c r="I942" i="55" s="1"/>
  <c r="H650" i="55"/>
  <c r="H638" i="55"/>
  <c r="J637" i="55"/>
  <c r="J636" i="55" s="1"/>
  <c r="J635" i="55" s="1"/>
  <c r="H316" i="55"/>
  <c r="H315" i="55" s="1"/>
  <c r="H645" i="55"/>
  <c r="I644" i="55"/>
  <c r="H44" i="55"/>
  <c r="I43" i="55"/>
  <c r="H996" i="55"/>
  <c r="H973" i="55"/>
  <c r="H723" i="55"/>
  <c r="I706" i="55"/>
  <c r="H707" i="55"/>
  <c r="I741" i="55"/>
  <c r="I722" i="55" s="1"/>
  <c r="H807" i="55"/>
  <c r="J801" i="55"/>
  <c r="H801" i="55" s="1"/>
  <c r="H832" i="55"/>
  <c r="H850" i="55"/>
  <c r="I849" i="55"/>
  <c r="I315" i="55"/>
  <c r="H912" i="55"/>
  <c r="I907" i="55"/>
  <c r="H907" i="55" s="1"/>
  <c r="H548" i="55"/>
  <c r="H547" i="55" s="1"/>
  <c r="I194" i="55"/>
  <c r="I193" i="55" s="1"/>
  <c r="H399" i="55"/>
  <c r="H398" i="55" s="1"/>
  <c r="H331" i="55"/>
  <c r="H330" i="55"/>
  <c r="H886" i="55"/>
  <c r="H514" i="55"/>
  <c r="H378" i="55"/>
  <c r="H88" i="55"/>
  <c r="J87" i="55"/>
  <c r="H87" i="55" s="1"/>
  <c r="H880" i="55"/>
  <c r="H658" i="55"/>
  <c r="H964" i="55"/>
  <c r="H926" i="55"/>
  <c r="H925" i="55" s="1"/>
  <c r="H924" i="55" s="1"/>
  <c r="H919" i="55"/>
  <c r="J918" i="55"/>
  <c r="H918" i="55" s="1"/>
  <c r="H267" i="55"/>
  <c r="H568" i="55"/>
  <c r="I566" i="55"/>
  <c r="H190" i="55"/>
  <c r="H92" i="55"/>
  <c r="J91" i="55"/>
  <c r="H555" i="55"/>
  <c r="H164" i="55"/>
  <c r="I987" i="55"/>
  <c r="H992" i="55"/>
  <c r="H146" i="55"/>
  <c r="H14" i="55"/>
  <c r="H23" i="55"/>
  <c r="I294" i="55"/>
  <c r="H619" i="55"/>
  <c r="H702" i="55"/>
  <c r="J701" i="55"/>
  <c r="H363" i="55"/>
  <c r="H362" i="55" s="1"/>
  <c r="H358" i="55" s="1"/>
  <c r="H185" i="55"/>
  <c r="H81" i="55"/>
  <c r="H657" i="55"/>
  <c r="I656" i="55"/>
  <c r="H656" i="55" s="1"/>
  <c r="H605" i="55"/>
  <c r="H57" i="55"/>
  <c r="I48" i="55"/>
  <c r="I47" i="55" s="1"/>
  <c r="H39" i="55"/>
  <c r="H780" i="55"/>
  <c r="H779" i="55" s="1"/>
  <c r="I779" i="55"/>
  <c r="I755" i="55" s="1"/>
  <c r="H963" i="55"/>
  <c r="H837" i="55"/>
  <c r="H275" i="55"/>
  <c r="H592" i="55"/>
  <c r="H308" i="55" l="1"/>
  <c r="H943" i="55"/>
  <c r="I120" i="55"/>
  <c r="H545" i="55"/>
  <c r="I197" i="55"/>
  <c r="I180" i="55" s="1"/>
  <c r="J180" i="55"/>
  <c r="I464" i="55"/>
  <c r="I463" i="55" s="1"/>
  <c r="I408" i="55"/>
  <c r="H408" i="55" s="1"/>
  <c r="H438" i="55"/>
  <c r="H160" i="55"/>
  <c r="H274" i="55"/>
  <c r="H204" i="55"/>
  <c r="H197" i="55" s="1"/>
  <c r="H169" i="55"/>
  <c r="I293" i="55"/>
  <c r="H644" i="55"/>
  <c r="I637" i="55"/>
  <c r="I636" i="55" s="1"/>
  <c r="H567" i="55"/>
  <c r="H566" i="55" s="1"/>
  <c r="H49" i="55"/>
  <c r="H48" i="55" s="1"/>
  <c r="H47" i="55" s="1"/>
  <c r="H13" i="55"/>
  <c r="H706" i="55"/>
  <c r="I699" i="55"/>
  <c r="H849" i="55"/>
  <c r="I831" i="55"/>
  <c r="H831" i="55" s="1"/>
  <c r="H741" i="55"/>
  <c r="H582" i="55"/>
  <c r="H581" i="55" s="1"/>
  <c r="I581" i="55"/>
  <c r="J785" i="55"/>
  <c r="J755" i="55" s="1"/>
  <c r="H135" i="55"/>
  <c r="J129" i="55"/>
  <c r="H688" i="55"/>
  <c r="I879" i="55"/>
  <c r="H879" i="55" s="1"/>
  <c r="H224" i="55"/>
  <c r="J923" i="55"/>
  <c r="I509" i="55"/>
  <c r="H99" i="55"/>
  <c r="J84" i="55"/>
  <c r="J61" i="55" s="1"/>
  <c r="H189" i="55"/>
  <c r="J86" i="55"/>
  <c r="H91" i="55"/>
  <c r="H562" i="55"/>
  <c r="I561" i="55"/>
  <c r="H561" i="55" s="1"/>
  <c r="H496" i="55"/>
  <c r="H495" i="55"/>
  <c r="H862" i="55"/>
  <c r="I861" i="55"/>
  <c r="I986" i="55"/>
  <c r="H987" i="55"/>
  <c r="H510" i="55"/>
  <c r="H80" i="55"/>
  <c r="H701" i="55"/>
  <c r="J700" i="55"/>
  <c r="H182" i="55"/>
  <c r="J181" i="55"/>
  <c r="I62" i="55"/>
  <c r="I61" i="55" s="1"/>
  <c r="H63" i="55"/>
  <c r="H538" i="55"/>
  <c r="H30" i="55"/>
  <c r="H29" i="55" s="1"/>
  <c r="H756" i="55"/>
  <c r="H942" i="55"/>
  <c r="H67" i="55"/>
  <c r="H66" i="55" s="1"/>
  <c r="H722" i="55"/>
  <c r="H786" i="55"/>
  <c r="J128" i="55" l="1"/>
  <c r="J120" i="55" s="1"/>
  <c r="H129" i="55"/>
  <c r="H120" i="55"/>
  <c r="I407" i="55"/>
  <c r="H437" i="55"/>
  <c r="I878" i="55"/>
  <c r="H878" i="55" s="1"/>
  <c r="H372" i="55"/>
  <c r="H785" i="55"/>
  <c r="H513" i="55"/>
  <c r="I12" i="55"/>
  <c r="H109" i="55"/>
  <c r="H84" i="55"/>
  <c r="H586" i="55"/>
  <c r="H585" i="55" s="1"/>
  <c r="H565" i="55" s="1"/>
  <c r="I585" i="55"/>
  <c r="I565" i="55" s="1"/>
  <c r="H43" i="55"/>
  <c r="H42" i="55" s="1"/>
  <c r="I42" i="55"/>
  <c r="H12" i="55"/>
  <c r="H86" i="55"/>
  <c r="J85" i="55"/>
  <c r="H85" i="55" s="1"/>
  <c r="H986" i="55"/>
  <c r="I985" i="55"/>
  <c r="H554" i="55"/>
  <c r="I553" i="55"/>
  <c r="H553" i="55" s="1"/>
  <c r="H861" i="55"/>
  <c r="H618" i="55"/>
  <c r="H181" i="55"/>
  <c r="H349" i="55"/>
  <c r="H350" i="55"/>
  <c r="H700" i="55"/>
  <c r="J699" i="55"/>
  <c r="H699" i="55" s="1"/>
  <c r="H62" i="55"/>
  <c r="H637" i="55"/>
  <c r="H604" i="55"/>
  <c r="I860" i="55" l="1"/>
  <c r="I721" i="55" s="1"/>
  <c r="H11" i="55"/>
  <c r="I11" i="55"/>
  <c r="H687" i="55"/>
  <c r="H61" i="55"/>
  <c r="H241" i="55"/>
  <c r="H985" i="55"/>
  <c r="H971" i="55" s="1"/>
  <c r="H923" i="55" s="1"/>
  <c r="I971" i="55"/>
  <c r="I923" i="55" s="1"/>
  <c r="H636" i="55"/>
  <c r="I635" i="55"/>
  <c r="H591" i="55"/>
  <c r="H590" i="55" s="1"/>
  <c r="I590" i="55"/>
  <c r="H755" i="55"/>
  <c r="I691" i="55" l="1"/>
  <c r="H635" i="55"/>
  <c r="I589" i="55"/>
  <c r="J407" i="55"/>
  <c r="H407" i="55"/>
  <c r="H128" i="55"/>
  <c r="H240" i="55"/>
  <c r="H180" i="55"/>
  <c r="H145" i="55"/>
  <c r="I60" i="55"/>
  <c r="H617" i="55"/>
  <c r="H616" i="55"/>
  <c r="H537" i="55"/>
  <c r="I10" i="55" l="1"/>
  <c r="I564" i="2"/>
  <c r="J564" i="2"/>
  <c r="M564" i="2"/>
  <c r="N564" i="2"/>
  <c r="O564" i="2"/>
  <c r="P564" i="2"/>
  <c r="Q564" i="2"/>
  <c r="R564" i="2"/>
  <c r="H564" i="2"/>
  <c r="G494" i="2"/>
  <c r="V494" i="2"/>
  <c r="U494" i="2"/>
  <c r="I493" i="2"/>
  <c r="J493" i="2"/>
  <c r="M493" i="2"/>
  <c r="N493" i="2"/>
  <c r="O493" i="2"/>
  <c r="P493" i="2"/>
  <c r="Q493" i="2"/>
  <c r="R493" i="2"/>
  <c r="H493" i="2"/>
  <c r="J490" i="2"/>
  <c r="M490" i="2"/>
  <c r="N490" i="2"/>
  <c r="O490" i="2"/>
  <c r="P490" i="2"/>
  <c r="Q490" i="2"/>
  <c r="R490" i="2"/>
  <c r="H490" i="2"/>
  <c r="I490" i="2"/>
  <c r="J309" i="2"/>
  <c r="M309" i="2"/>
  <c r="N309" i="2"/>
  <c r="O309" i="2"/>
  <c r="P309" i="2"/>
  <c r="Q309" i="2"/>
  <c r="R309" i="2"/>
  <c r="I309" i="2"/>
  <c r="T494" i="2" l="1"/>
  <c r="I632" i="2"/>
  <c r="J632" i="2"/>
  <c r="M632" i="2"/>
  <c r="N632" i="2"/>
  <c r="O632" i="2"/>
  <c r="P632" i="2"/>
  <c r="Q632" i="2"/>
  <c r="R632" i="2"/>
  <c r="I630" i="2"/>
  <c r="J630" i="2"/>
  <c r="M630" i="2"/>
  <c r="N630" i="2"/>
  <c r="O630" i="2"/>
  <c r="P630" i="2"/>
  <c r="Q630" i="2"/>
  <c r="R630" i="2"/>
  <c r="I627" i="2"/>
  <c r="I626" i="2" s="1"/>
  <c r="J627" i="2"/>
  <c r="M627" i="2"/>
  <c r="N627" i="2"/>
  <c r="N626" i="2" s="1"/>
  <c r="O627" i="2"/>
  <c r="P627" i="2"/>
  <c r="P626" i="2" s="1"/>
  <c r="Q627" i="2"/>
  <c r="R627" i="2"/>
  <c r="R626" i="2" s="1"/>
  <c r="I623" i="2"/>
  <c r="J623" i="2"/>
  <c r="M623" i="2"/>
  <c r="N623" i="2"/>
  <c r="O623" i="2"/>
  <c r="P623" i="2"/>
  <c r="Q623" i="2"/>
  <c r="R623" i="2"/>
  <c r="J619" i="2"/>
  <c r="M619" i="2"/>
  <c r="N619" i="2"/>
  <c r="O619" i="2"/>
  <c r="P619" i="2"/>
  <c r="Q619" i="2"/>
  <c r="R619" i="2"/>
  <c r="I619" i="2"/>
  <c r="I611" i="2"/>
  <c r="J611" i="2"/>
  <c r="M611" i="2"/>
  <c r="N611" i="2"/>
  <c r="O611" i="2"/>
  <c r="P611" i="2"/>
  <c r="Q611" i="2"/>
  <c r="R611" i="2"/>
  <c r="I606" i="2"/>
  <c r="J606" i="2"/>
  <c r="M606" i="2"/>
  <c r="N606" i="2"/>
  <c r="O606" i="2"/>
  <c r="P606" i="2"/>
  <c r="Q606" i="2"/>
  <c r="R606" i="2"/>
  <c r="I600" i="2"/>
  <c r="J600" i="2"/>
  <c r="M600" i="2"/>
  <c r="N600" i="2"/>
  <c r="O600" i="2"/>
  <c r="P600" i="2"/>
  <c r="Q600" i="2"/>
  <c r="R600" i="2"/>
  <c r="I583" i="2"/>
  <c r="I571" i="2" s="1"/>
  <c r="J583" i="2"/>
  <c r="J571" i="2" s="1"/>
  <c r="M583" i="2"/>
  <c r="M571" i="2" s="1"/>
  <c r="N583" i="2"/>
  <c r="N571" i="2" s="1"/>
  <c r="O583" i="2"/>
  <c r="O571" i="2" s="1"/>
  <c r="P583" i="2"/>
  <c r="P571" i="2" s="1"/>
  <c r="Q583" i="2"/>
  <c r="Q571" i="2" s="1"/>
  <c r="R583" i="2"/>
  <c r="R571" i="2" s="1"/>
  <c r="S569" i="2"/>
  <c r="U569" i="2"/>
  <c r="V569" i="2"/>
  <c r="S570" i="2"/>
  <c r="U570" i="2"/>
  <c r="V570" i="2"/>
  <c r="I561" i="2"/>
  <c r="J561" i="2"/>
  <c r="M561" i="2"/>
  <c r="N561" i="2"/>
  <c r="O561" i="2"/>
  <c r="P561" i="2"/>
  <c r="Q561" i="2"/>
  <c r="R561" i="2"/>
  <c r="H561" i="2"/>
  <c r="I557" i="2"/>
  <c r="J557" i="2"/>
  <c r="M557" i="2"/>
  <c r="N557" i="2"/>
  <c r="O557" i="2"/>
  <c r="P557" i="2"/>
  <c r="Q557" i="2"/>
  <c r="R557" i="2"/>
  <c r="I555" i="2"/>
  <c r="J555" i="2"/>
  <c r="M555" i="2"/>
  <c r="N555" i="2"/>
  <c r="O555" i="2"/>
  <c r="P555" i="2"/>
  <c r="Q555" i="2"/>
  <c r="R555" i="2"/>
  <c r="I549" i="2"/>
  <c r="J549" i="2"/>
  <c r="M549" i="2"/>
  <c r="N549" i="2"/>
  <c r="N548" i="2" s="1"/>
  <c r="O549" i="2"/>
  <c r="P549" i="2"/>
  <c r="P548" i="2" s="1"/>
  <c r="Q549" i="2"/>
  <c r="R549" i="2"/>
  <c r="R548" i="2" s="1"/>
  <c r="I543" i="2"/>
  <c r="J543" i="2"/>
  <c r="M543" i="2"/>
  <c r="N543" i="2"/>
  <c r="O543" i="2"/>
  <c r="P543" i="2"/>
  <c r="Q543" i="2"/>
  <c r="R543" i="2"/>
  <c r="I539" i="2"/>
  <c r="J539" i="2"/>
  <c r="M539" i="2"/>
  <c r="N539" i="2"/>
  <c r="O539" i="2"/>
  <c r="P539" i="2"/>
  <c r="Q539" i="2"/>
  <c r="R539" i="2"/>
  <c r="I530" i="2"/>
  <c r="J530" i="2"/>
  <c r="M530" i="2"/>
  <c r="M529" i="2" s="1"/>
  <c r="N530" i="2"/>
  <c r="O530" i="2"/>
  <c r="P530" i="2"/>
  <c r="Q530" i="2"/>
  <c r="R530" i="2"/>
  <c r="N529" i="2"/>
  <c r="I519" i="2"/>
  <c r="J519" i="2"/>
  <c r="M519" i="2"/>
  <c r="N519" i="2"/>
  <c r="O519" i="2"/>
  <c r="P519" i="2"/>
  <c r="Q519" i="2"/>
  <c r="R519" i="2"/>
  <c r="I477" i="2"/>
  <c r="I476" i="2" s="1"/>
  <c r="J477" i="2"/>
  <c r="M477" i="2"/>
  <c r="N477" i="2"/>
  <c r="O477" i="2"/>
  <c r="P477" i="2"/>
  <c r="Q477" i="2"/>
  <c r="R477" i="2"/>
  <c r="I471" i="2"/>
  <c r="J471" i="2"/>
  <c r="M471" i="2"/>
  <c r="N471" i="2"/>
  <c r="O471" i="2"/>
  <c r="P471" i="2"/>
  <c r="Q471" i="2"/>
  <c r="R471" i="2"/>
  <c r="I467" i="2"/>
  <c r="J467" i="2"/>
  <c r="M467" i="2"/>
  <c r="N467" i="2"/>
  <c r="O467" i="2"/>
  <c r="P467" i="2"/>
  <c r="Q467" i="2"/>
  <c r="R467" i="2"/>
  <c r="I441" i="2"/>
  <c r="I439" i="2" s="1"/>
  <c r="J441" i="2"/>
  <c r="M441" i="2"/>
  <c r="N441" i="2"/>
  <c r="N439" i="2" s="1"/>
  <c r="O441" i="2"/>
  <c r="P441" i="2"/>
  <c r="P439" i="2" s="1"/>
  <c r="Q441" i="2"/>
  <c r="R441" i="2"/>
  <c r="R439" i="2" s="1"/>
  <c r="I404" i="2"/>
  <c r="I399" i="2" s="1"/>
  <c r="J404" i="2"/>
  <c r="M404" i="2"/>
  <c r="M399" i="2" s="1"/>
  <c r="N404" i="2"/>
  <c r="O404" i="2"/>
  <c r="O399" i="2" s="1"/>
  <c r="P404" i="2"/>
  <c r="Q404" i="2"/>
  <c r="Q399" i="2" s="1"/>
  <c r="R404" i="2"/>
  <c r="J399" i="2"/>
  <c r="N399" i="2"/>
  <c r="P399" i="2"/>
  <c r="R399" i="2"/>
  <c r="I393" i="2"/>
  <c r="J393" i="2"/>
  <c r="M393" i="2"/>
  <c r="N393" i="2"/>
  <c r="O393" i="2"/>
  <c r="P393" i="2"/>
  <c r="Q393" i="2"/>
  <c r="R393" i="2"/>
  <c r="I387" i="2"/>
  <c r="J387" i="2"/>
  <c r="M387" i="2"/>
  <c r="N387" i="2"/>
  <c r="O387" i="2"/>
  <c r="P387" i="2"/>
  <c r="Q387" i="2"/>
  <c r="R387" i="2"/>
  <c r="I377" i="2"/>
  <c r="J377" i="2"/>
  <c r="M377" i="2"/>
  <c r="N377" i="2"/>
  <c r="O377" i="2"/>
  <c r="P377" i="2"/>
  <c r="Q377" i="2"/>
  <c r="R377" i="2"/>
  <c r="I369" i="2"/>
  <c r="J369" i="2"/>
  <c r="M369" i="2"/>
  <c r="N369" i="2"/>
  <c r="O369" i="2"/>
  <c r="P369" i="2"/>
  <c r="Q369" i="2"/>
  <c r="R369" i="2"/>
  <c r="I363" i="2"/>
  <c r="J363" i="2"/>
  <c r="M363" i="2"/>
  <c r="N363" i="2"/>
  <c r="O363" i="2"/>
  <c r="P363" i="2"/>
  <c r="Q363" i="2"/>
  <c r="R363" i="2"/>
  <c r="I359" i="2"/>
  <c r="J359" i="2"/>
  <c r="M359" i="2"/>
  <c r="N359" i="2"/>
  <c r="O359" i="2"/>
  <c r="P359" i="2"/>
  <c r="Q359" i="2"/>
  <c r="R359" i="2"/>
  <c r="I355" i="2"/>
  <c r="J355" i="2"/>
  <c r="M355" i="2"/>
  <c r="N355" i="2"/>
  <c r="O355" i="2"/>
  <c r="P355" i="2"/>
  <c r="Q355" i="2"/>
  <c r="R355" i="2"/>
  <c r="I346" i="2"/>
  <c r="J346" i="2"/>
  <c r="M346" i="2"/>
  <c r="N346" i="2"/>
  <c r="O346" i="2"/>
  <c r="P346" i="2"/>
  <c r="Q346" i="2"/>
  <c r="R346" i="2"/>
  <c r="I333" i="2"/>
  <c r="J333" i="2"/>
  <c r="M333" i="2"/>
  <c r="N333" i="2"/>
  <c r="O333" i="2"/>
  <c r="P333" i="2"/>
  <c r="Q333" i="2"/>
  <c r="R333" i="2"/>
  <c r="G319" i="2"/>
  <c r="J319" i="2"/>
  <c r="M319" i="2"/>
  <c r="N319" i="2"/>
  <c r="O319" i="2"/>
  <c r="P319" i="2"/>
  <c r="Q319" i="2"/>
  <c r="R319" i="2"/>
  <c r="I315" i="2"/>
  <c r="J315" i="2"/>
  <c r="M315" i="2"/>
  <c r="N315" i="2"/>
  <c r="O315" i="2"/>
  <c r="P315" i="2"/>
  <c r="Q315" i="2"/>
  <c r="R315" i="2"/>
  <c r="I298" i="2"/>
  <c r="I297" i="2" s="1"/>
  <c r="J298" i="2"/>
  <c r="J297" i="2" s="1"/>
  <c r="M298" i="2"/>
  <c r="N298" i="2"/>
  <c r="O298" i="2"/>
  <c r="O297" i="2" s="1"/>
  <c r="P298" i="2"/>
  <c r="Q298" i="2"/>
  <c r="Q297" i="2" s="1"/>
  <c r="R298" i="2"/>
  <c r="I287" i="2"/>
  <c r="J287" i="2"/>
  <c r="M287" i="2"/>
  <c r="N287" i="2"/>
  <c r="O287" i="2"/>
  <c r="P287" i="2"/>
  <c r="Q287" i="2"/>
  <c r="R287" i="2"/>
  <c r="I273" i="2"/>
  <c r="J273" i="2"/>
  <c r="M273" i="2"/>
  <c r="N273" i="2"/>
  <c r="O273" i="2"/>
  <c r="P273" i="2"/>
  <c r="Q273" i="2"/>
  <c r="R273" i="2"/>
  <c r="I259" i="2"/>
  <c r="J259" i="2"/>
  <c r="M259" i="2"/>
  <c r="N259" i="2"/>
  <c r="O259" i="2"/>
  <c r="P259" i="2"/>
  <c r="Q259" i="2"/>
  <c r="R259" i="2"/>
  <c r="I229" i="2"/>
  <c r="J229" i="2"/>
  <c r="J228" i="2" s="1"/>
  <c r="M229" i="2"/>
  <c r="M228" i="2" s="1"/>
  <c r="N229" i="2"/>
  <c r="O229" i="2"/>
  <c r="O228" i="2" s="1"/>
  <c r="P229" i="2"/>
  <c r="Q229" i="2"/>
  <c r="Q228" i="2" s="1"/>
  <c r="R229" i="2"/>
  <c r="R228" i="2" s="1"/>
  <c r="I222" i="2"/>
  <c r="J222" i="2"/>
  <c r="M222" i="2"/>
  <c r="N222" i="2"/>
  <c r="O222" i="2"/>
  <c r="P222" i="2"/>
  <c r="Q222" i="2"/>
  <c r="R222" i="2"/>
  <c r="I214" i="2"/>
  <c r="M214" i="2"/>
  <c r="N214" i="2"/>
  <c r="O214" i="2"/>
  <c r="P214" i="2"/>
  <c r="Q214" i="2"/>
  <c r="R214" i="2"/>
  <c r="I202" i="2"/>
  <c r="J202" i="2"/>
  <c r="M202" i="2"/>
  <c r="N202" i="2"/>
  <c r="O202" i="2"/>
  <c r="P202" i="2"/>
  <c r="Q202" i="2"/>
  <c r="R202" i="2"/>
  <c r="I151" i="2"/>
  <c r="I141" i="2" s="1"/>
  <c r="J151" i="2"/>
  <c r="J141" i="2" s="1"/>
  <c r="M151" i="2"/>
  <c r="N151" i="2"/>
  <c r="N141" i="2" s="1"/>
  <c r="P151" i="2"/>
  <c r="P141" i="2" s="1"/>
  <c r="Q151" i="2"/>
  <c r="R151" i="2"/>
  <c r="R141" i="2" s="1"/>
  <c r="M141" i="2"/>
  <c r="O141" i="2"/>
  <c r="Q141" i="2"/>
  <c r="I118" i="2"/>
  <c r="J118" i="2"/>
  <c r="M118" i="2"/>
  <c r="N118" i="2"/>
  <c r="O118" i="2"/>
  <c r="P118" i="2"/>
  <c r="Q118" i="2"/>
  <c r="R118" i="2"/>
  <c r="I116" i="2"/>
  <c r="J116" i="2"/>
  <c r="M116" i="2"/>
  <c r="N116" i="2"/>
  <c r="O116" i="2"/>
  <c r="P116" i="2"/>
  <c r="Q116" i="2"/>
  <c r="R116" i="2"/>
  <c r="J113" i="2"/>
  <c r="M113" i="2"/>
  <c r="N113" i="2"/>
  <c r="O113" i="2"/>
  <c r="P113" i="2"/>
  <c r="Q113" i="2"/>
  <c r="R113" i="2"/>
  <c r="M74" i="2"/>
  <c r="N74" i="2"/>
  <c r="O74" i="2"/>
  <c r="P74" i="2"/>
  <c r="R74" i="2"/>
  <c r="H74" i="2"/>
  <c r="I74" i="2"/>
  <c r="N73" i="2"/>
  <c r="P73" i="2"/>
  <c r="I70" i="2"/>
  <c r="M70" i="2"/>
  <c r="N70" i="2"/>
  <c r="O70" i="2"/>
  <c r="P70" i="2"/>
  <c r="Q70" i="2"/>
  <c r="R70" i="2"/>
  <c r="I64" i="2"/>
  <c r="I60" i="2" s="1"/>
  <c r="M64" i="2"/>
  <c r="N64" i="2"/>
  <c r="N60" i="2" s="1"/>
  <c r="O64" i="2"/>
  <c r="O60" i="2" s="1"/>
  <c r="P64" i="2"/>
  <c r="P60" i="2" s="1"/>
  <c r="Q64" i="2"/>
  <c r="R64" i="2"/>
  <c r="R60" i="2" s="1"/>
  <c r="M60" i="2"/>
  <c r="Q60" i="2"/>
  <c r="N57" i="2"/>
  <c r="O57" i="2"/>
  <c r="P57" i="2"/>
  <c r="Q57" i="2"/>
  <c r="R57" i="2"/>
  <c r="I44" i="2"/>
  <c r="M44" i="2"/>
  <c r="N44" i="2"/>
  <c r="O44" i="2"/>
  <c r="P44" i="2"/>
  <c r="Q44" i="2"/>
  <c r="R44" i="2"/>
  <c r="I29" i="2"/>
  <c r="M29" i="2"/>
  <c r="N29" i="2"/>
  <c r="O29" i="2"/>
  <c r="P29" i="2"/>
  <c r="Q29" i="2"/>
  <c r="R29" i="2"/>
  <c r="I27" i="2"/>
  <c r="M27" i="2"/>
  <c r="N27" i="2"/>
  <c r="O27" i="2"/>
  <c r="P27" i="2"/>
  <c r="Q27" i="2"/>
  <c r="R27" i="2"/>
  <c r="I19" i="2"/>
  <c r="M19" i="2"/>
  <c r="N19" i="2"/>
  <c r="O19" i="2"/>
  <c r="P19" i="2"/>
  <c r="Q19" i="2"/>
  <c r="R19" i="2"/>
  <c r="I17" i="2"/>
  <c r="M17" i="2"/>
  <c r="N17" i="2"/>
  <c r="O17" i="2"/>
  <c r="P17" i="2"/>
  <c r="Q17" i="2"/>
  <c r="R17" i="2"/>
  <c r="I15" i="2"/>
  <c r="M15" i="2"/>
  <c r="N15" i="2"/>
  <c r="O15" i="2"/>
  <c r="P15" i="2"/>
  <c r="Q15" i="2"/>
  <c r="R15" i="2"/>
  <c r="I11" i="2"/>
  <c r="M11" i="2"/>
  <c r="N11" i="2"/>
  <c r="O11" i="2"/>
  <c r="P11" i="2"/>
  <c r="Q11" i="2"/>
  <c r="R11" i="2"/>
  <c r="I9" i="2"/>
  <c r="M9" i="2"/>
  <c r="N9" i="2"/>
  <c r="O9" i="2"/>
  <c r="P9" i="2"/>
  <c r="Q9" i="2"/>
  <c r="R9" i="2"/>
  <c r="S10" i="2"/>
  <c r="S9" i="2" s="1"/>
  <c r="S12" i="2"/>
  <c r="S13" i="2"/>
  <c r="S14" i="2"/>
  <c r="S16" i="2"/>
  <c r="S15" i="2" s="1"/>
  <c r="S18" i="2"/>
  <c r="S17" i="2" s="1"/>
  <c r="S20" i="2"/>
  <c r="S21" i="2"/>
  <c r="S22" i="2"/>
  <c r="S23" i="2"/>
  <c r="S24" i="2"/>
  <c r="S25" i="2"/>
  <c r="S26" i="2"/>
  <c r="S28" i="2"/>
  <c r="S27" i="2" s="1"/>
  <c r="S30" i="2"/>
  <c r="S31" i="2"/>
  <c r="S32" i="2"/>
  <c r="S33" i="2"/>
  <c r="S34" i="2"/>
  <c r="S36" i="2"/>
  <c r="S37" i="2"/>
  <c r="S38" i="2"/>
  <c r="S39" i="2"/>
  <c r="S40" i="2"/>
  <c r="S41" i="2"/>
  <c r="S42" i="2"/>
  <c r="S45" i="2"/>
  <c r="S46" i="2"/>
  <c r="S47" i="2"/>
  <c r="S48" i="2"/>
  <c r="S49" i="2"/>
  <c r="S50" i="2"/>
  <c r="S51" i="2"/>
  <c r="S52" i="2"/>
  <c r="S53" i="2"/>
  <c r="S55" i="2"/>
  <c r="S56" i="2"/>
  <c r="S58" i="2"/>
  <c r="S57" i="2" s="1"/>
  <c r="S61" i="2"/>
  <c r="S62" i="2"/>
  <c r="S63" i="2"/>
  <c r="S65" i="2"/>
  <c r="S66" i="2"/>
  <c r="S67" i="2"/>
  <c r="S68" i="2"/>
  <c r="S69" i="2"/>
  <c r="S71" i="2"/>
  <c r="S70" i="2" s="1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4" i="2"/>
  <c r="S115" i="2"/>
  <c r="S117" i="2"/>
  <c r="S116" i="2" s="1"/>
  <c r="S119" i="2"/>
  <c r="S120" i="2"/>
  <c r="S121" i="2"/>
  <c r="S122" i="2"/>
  <c r="S123" i="2"/>
  <c r="S125" i="2"/>
  <c r="S127" i="2"/>
  <c r="S128" i="2"/>
  <c r="S129" i="2"/>
  <c r="S130" i="2"/>
  <c r="S136" i="2"/>
  <c r="S137" i="2"/>
  <c r="S138" i="2"/>
  <c r="S139" i="2"/>
  <c r="S140" i="2"/>
  <c r="S142" i="2"/>
  <c r="S143" i="2"/>
  <c r="S144" i="2"/>
  <c r="S145" i="2"/>
  <c r="S146" i="2"/>
  <c r="S147" i="2"/>
  <c r="S148" i="2"/>
  <c r="S149" i="2"/>
  <c r="S150" i="2"/>
  <c r="S152" i="2"/>
  <c r="S153" i="2"/>
  <c r="S154" i="2"/>
  <c r="S155" i="2"/>
  <c r="S156" i="2"/>
  <c r="S158" i="2"/>
  <c r="S160" i="2"/>
  <c r="S161" i="2"/>
  <c r="S166" i="2"/>
  <c r="S167" i="2"/>
  <c r="S168" i="2"/>
  <c r="S169" i="2"/>
  <c r="S170" i="2"/>
  <c r="S171" i="2"/>
  <c r="S172" i="2"/>
  <c r="S173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200" i="2"/>
  <c r="S201" i="2"/>
  <c r="S203" i="2"/>
  <c r="S204" i="2"/>
  <c r="S205" i="2"/>
  <c r="S206" i="2"/>
  <c r="S207" i="2"/>
  <c r="S208" i="2"/>
  <c r="S209" i="2"/>
  <c r="S210" i="2"/>
  <c r="S211" i="2"/>
  <c r="S212" i="2"/>
  <c r="S213" i="2"/>
  <c r="S215" i="2"/>
  <c r="S216" i="2"/>
  <c r="S217" i="2"/>
  <c r="S218" i="2"/>
  <c r="S219" i="2"/>
  <c r="S220" i="2"/>
  <c r="S221" i="2"/>
  <c r="S223" i="2"/>
  <c r="S222" i="2" s="1"/>
  <c r="S224" i="2"/>
  <c r="S225" i="2"/>
  <c r="S226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8" i="2"/>
  <c r="S289" i="2"/>
  <c r="S290" i="2"/>
  <c r="S291" i="2"/>
  <c r="S292" i="2"/>
  <c r="S299" i="2"/>
  <c r="S300" i="2"/>
  <c r="S301" i="2"/>
  <c r="S302" i="2"/>
  <c r="S303" i="2"/>
  <c r="S304" i="2"/>
  <c r="S305" i="2"/>
  <c r="S306" i="2"/>
  <c r="S307" i="2"/>
  <c r="S308" i="2"/>
  <c r="S310" i="2"/>
  <c r="S311" i="2"/>
  <c r="S312" i="2"/>
  <c r="S313" i="2"/>
  <c r="S314" i="2"/>
  <c r="S316" i="2"/>
  <c r="S317" i="2"/>
  <c r="S318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7" i="2"/>
  <c r="S348" i="2"/>
  <c r="S349" i="2"/>
  <c r="S350" i="2"/>
  <c r="S351" i="2"/>
  <c r="S352" i="2"/>
  <c r="S353" i="2"/>
  <c r="S354" i="2"/>
  <c r="S356" i="2"/>
  <c r="S357" i="2"/>
  <c r="S358" i="2"/>
  <c r="S360" i="2"/>
  <c r="S361" i="2"/>
  <c r="S362" i="2"/>
  <c r="S364" i="2"/>
  <c r="S365" i="2"/>
  <c r="S366" i="2"/>
  <c r="S367" i="2"/>
  <c r="S368" i="2"/>
  <c r="S370" i="2"/>
  <c r="S371" i="2"/>
  <c r="S372" i="2"/>
  <c r="S373" i="2"/>
  <c r="S374" i="2"/>
  <c r="S375" i="2"/>
  <c r="S376" i="2"/>
  <c r="S378" i="2"/>
  <c r="S379" i="2"/>
  <c r="S380" i="2"/>
  <c r="S381" i="2"/>
  <c r="S382" i="2"/>
  <c r="S383" i="2"/>
  <c r="S384" i="2"/>
  <c r="S385" i="2"/>
  <c r="S386" i="2"/>
  <c r="S388" i="2"/>
  <c r="S389" i="2"/>
  <c r="S390" i="2"/>
  <c r="S391" i="2"/>
  <c r="S392" i="2"/>
  <c r="S394" i="2"/>
  <c r="S395" i="2"/>
  <c r="S396" i="2"/>
  <c r="S397" i="2"/>
  <c r="S398" i="2"/>
  <c r="S400" i="2"/>
  <c r="S401" i="2"/>
  <c r="S402" i="2"/>
  <c r="S403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8" i="2"/>
  <c r="S469" i="2"/>
  <c r="S470" i="2"/>
  <c r="S472" i="2"/>
  <c r="S473" i="2"/>
  <c r="S474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1" i="2"/>
  <c r="S492" i="2"/>
  <c r="S495" i="2"/>
  <c r="S496" i="2"/>
  <c r="S497" i="2"/>
  <c r="S498" i="2"/>
  <c r="S499" i="2"/>
  <c r="S500" i="2"/>
  <c r="S517" i="2"/>
  <c r="S520" i="2"/>
  <c r="S521" i="2"/>
  <c r="S522" i="2"/>
  <c r="S523" i="2"/>
  <c r="S524" i="2"/>
  <c r="S525" i="2"/>
  <c r="S526" i="2"/>
  <c r="S527" i="2"/>
  <c r="S531" i="2"/>
  <c r="S532" i="2"/>
  <c r="S533" i="2"/>
  <c r="S534" i="2"/>
  <c r="S535" i="2"/>
  <c r="S536" i="2"/>
  <c r="S537" i="2"/>
  <c r="S538" i="2"/>
  <c r="S540" i="2"/>
  <c r="S541" i="2"/>
  <c r="S542" i="2"/>
  <c r="S544" i="2"/>
  <c r="S545" i="2"/>
  <c r="S546" i="2"/>
  <c r="S547" i="2"/>
  <c r="S550" i="2"/>
  <c r="S551" i="2"/>
  <c r="S552" i="2"/>
  <c r="S553" i="2"/>
  <c r="S554" i="2"/>
  <c r="S556" i="2"/>
  <c r="S555" i="2" s="1"/>
  <c r="S559" i="2"/>
  <c r="S560" i="2"/>
  <c r="S562" i="2"/>
  <c r="S563" i="2"/>
  <c r="S565" i="2"/>
  <c r="S566" i="2"/>
  <c r="S567" i="2"/>
  <c r="S572" i="2"/>
  <c r="S573" i="2"/>
  <c r="S574" i="2"/>
  <c r="S575" i="2"/>
  <c r="S576" i="2"/>
  <c r="S577" i="2"/>
  <c r="S579" i="2"/>
  <c r="S580" i="2"/>
  <c r="S582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1" i="2"/>
  <c r="S602" i="2"/>
  <c r="S603" i="2"/>
  <c r="S604" i="2"/>
  <c r="S605" i="2"/>
  <c r="S607" i="2"/>
  <c r="S606" i="2" s="1"/>
  <c r="S610" i="2"/>
  <c r="S612" i="2"/>
  <c r="S613" i="2"/>
  <c r="S615" i="2"/>
  <c r="S616" i="2"/>
  <c r="S617" i="2"/>
  <c r="S618" i="2"/>
  <c r="S620" i="2"/>
  <c r="S621" i="2"/>
  <c r="S622" i="2"/>
  <c r="S624" i="2"/>
  <c r="S625" i="2"/>
  <c r="S628" i="2"/>
  <c r="S629" i="2"/>
  <c r="S631" i="2"/>
  <c r="S630" i="2" s="1"/>
  <c r="S633" i="2"/>
  <c r="S632" i="2" s="1"/>
  <c r="V12" i="2"/>
  <c r="T12" i="2" s="1"/>
  <c r="V13" i="2"/>
  <c r="V14" i="2"/>
  <c r="V16" i="2"/>
  <c r="V15" i="2" s="1"/>
  <c r="V18" i="2"/>
  <c r="V17" i="2" s="1"/>
  <c r="V20" i="2"/>
  <c r="V21" i="2"/>
  <c r="V22" i="2"/>
  <c r="V24" i="2"/>
  <c r="V25" i="2"/>
  <c r="V26" i="2"/>
  <c r="V28" i="2"/>
  <c r="V27" i="2" s="1"/>
  <c r="V30" i="2"/>
  <c r="V31" i="2"/>
  <c r="V32" i="2"/>
  <c r="V33" i="2"/>
  <c r="V34" i="2"/>
  <c r="V36" i="2"/>
  <c r="V37" i="2"/>
  <c r="V38" i="2"/>
  <c r="V39" i="2"/>
  <c r="V40" i="2"/>
  <c r="V41" i="2"/>
  <c r="V42" i="2"/>
  <c r="V45" i="2"/>
  <c r="V46" i="2"/>
  <c r="V47" i="2"/>
  <c r="V48" i="2"/>
  <c r="V49" i="2"/>
  <c r="V50" i="2"/>
  <c r="V51" i="2"/>
  <c r="V52" i="2"/>
  <c r="V53" i="2"/>
  <c r="V55" i="2"/>
  <c r="V56" i="2"/>
  <c r="V58" i="2"/>
  <c r="V61" i="2"/>
  <c r="V62" i="2"/>
  <c r="V63" i="2"/>
  <c r="V65" i="2"/>
  <c r="V66" i="2"/>
  <c r="V67" i="2"/>
  <c r="V68" i="2"/>
  <c r="V69" i="2"/>
  <c r="V71" i="2"/>
  <c r="V70" i="2" s="1"/>
  <c r="V75" i="2"/>
  <c r="V76" i="2"/>
  <c r="V77" i="2"/>
  <c r="V78" i="2"/>
  <c r="V79" i="2"/>
  <c r="V80" i="2"/>
  <c r="V81" i="2"/>
  <c r="V82" i="2"/>
  <c r="V83" i="2"/>
  <c r="V84" i="2"/>
  <c r="V85" i="2"/>
  <c r="V87" i="2"/>
  <c r="V88" i="2"/>
  <c r="T88" i="2" s="1"/>
  <c r="V89" i="2"/>
  <c r="V90" i="2"/>
  <c r="V91" i="2"/>
  <c r="V92" i="2"/>
  <c r="V93" i="2"/>
  <c r="V94" i="2"/>
  <c r="V95" i="2"/>
  <c r="V98" i="2"/>
  <c r="V99" i="2"/>
  <c r="V100" i="2"/>
  <c r="V101" i="2"/>
  <c r="V102" i="2"/>
  <c r="V103" i="2"/>
  <c r="V104" i="2"/>
  <c r="V105" i="2"/>
  <c r="V106" i="2"/>
  <c r="V107" i="2"/>
  <c r="V108" i="2"/>
  <c r="V110" i="2"/>
  <c r="V111" i="2"/>
  <c r="V112" i="2"/>
  <c r="V114" i="2"/>
  <c r="V115" i="2"/>
  <c r="V117" i="2"/>
  <c r="V116" i="2" s="1"/>
  <c r="V119" i="2"/>
  <c r="V120" i="2"/>
  <c r="V121" i="2"/>
  <c r="V122" i="2"/>
  <c r="V123" i="2"/>
  <c r="V125" i="2"/>
  <c r="V127" i="2"/>
  <c r="V128" i="2"/>
  <c r="V129" i="2"/>
  <c r="V130" i="2"/>
  <c r="V136" i="2"/>
  <c r="V137" i="2"/>
  <c r="V138" i="2"/>
  <c r="V139" i="2"/>
  <c r="V140" i="2"/>
  <c r="V142" i="2"/>
  <c r="V143" i="2"/>
  <c r="V144" i="2"/>
  <c r="V145" i="2"/>
  <c r="V146" i="2"/>
  <c r="V147" i="2"/>
  <c r="V148" i="2"/>
  <c r="V149" i="2"/>
  <c r="V150" i="2"/>
  <c r="V152" i="2"/>
  <c r="V153" i="2"/>
  <c r="V154" i="2"/>
  <c r="V155" i="2"/>
  <c r="V156" i="2"/>
  <c r="V158" i="2"/>
  <c r="V160" i="2"/>
  <c r="V161" i="2"/>
  <c r="V166" i="2"/>
  <c r="V167" i="2"/>
  <c r="V168" i="2"/>
  <c r="V169" i="2"/>
  <c r="V170" i="2"/>
  <c r="V171" i="2"/>
  <c r="V172" i="2"/>
  <c r="V173" i="2"/>
  <c r="V176" i="2"/>
  <c r="V177" i="2"/>
  <c r="V178" i="2"/>
  <c r="V179" i="2"/>
  <c r="V180" i="2"/>
  <c r="J300" i="55" s="1"/>
  <c r="V181" i="2"/>
  <c r="V182" i="2"/>
  <c r="V183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200" i="2"/>
  <c r="V201" i="2"/>
  <c r="V203" i="2"/>
  <c r="V204" i="2"/>
  <c r="V205" i="2"/>
  <c r="V206" i="2"/>
  <c r="V207" i="2"/>
  <c r="V208" i="2"/>
  <c r="V209" i="2"/>
  <c r="V210" i="2"/>
  <c r="V211" i="2"/>
  <c r="V212" i="2"/>
  <c r="V213" i="2"/>
  <c r="V215" i="2"/>
  <c r="V216" i="2"/>
  <c r="V217" i="2"/>
  <c r="V218" i="2"/>
  <c r="V219" i="2"/>
  <c r="V220" i="2"/>
  <c r="V221" i="2"/>
  <c r="V223" i="2"/>
  <c r="V222" i="2" s="1"/>
  <c r="V225" i="2"/>
  <c r="V226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8" i="2"/>
  <c r="V289" i="2"/>
  <c r="V290" i="2"/>
  <c r="V291" i="2"/>
  <c r="V292" i="2"/>
  <c r="V299" i="2"/>
  <c r="V300" i="2"/>
  <c r="V301" i="2"/>
  <c r="V302" i="2"/>
  <c r="V303" i="2"/>
  <c r="V304" i="2"/>
  <c r="V305" i="2"/>
  <c r="V306" i="2"/>
  <c r="V307" i="2"/>
  <c r="V308" i="2"/>
  <c r="V310" i="2"/>
  <c r="V311" i="2"/>
  <c r="V312" i="2"/>
  <c r="V313" i="2"/>
  <c r="V314" i="2"/>
  <c r="V316" i="2"/>
  <c r="V317" i="2"/>
  <c r="V318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7" i="2"/>
  <c r="V348" i="2"/>
  <c r="V349" i="2"/>
  <c r="V350" i="2"/>
  <c r="V351" i="2"/>
  <c r="V352" i="2"/>
  <c r="V353" i="2"/>
  <c r="V354" i="2"/>
  <c r="V356" i="2"/>
  <c r="V357" i="2"/>
  <c r="V358" i="2"/>
  <c r="V360" i="2"/>
  <c r="V361" i="2"/>
  <c r="V362" i="2"/>
  <c r="V364" i="2"/>
  <c r="V365" i="2"/>
  <c r="V366" i="2"/>
  <c r="V367" i="2"/>
  <c r="V368" i="2"/>
  <c r="V370" i="2"/>
  <c r="V371" i="2"/>
  <c r="V372" i="2"/>
  <c r="V373" i="2"/>
  <c r="V374" i="2"/>
  <c r="V375" i="2"/>
  <c r="V376" i="2"/>
  <c r="V378" i="2"/>
  <c r="V379" i="2"/>
  <c r="V380" i="2"/>
  <c r="V381" i="2"/>
  <c r="V382" i="2"/>
  <c r="V383" i="2"/>
  <c r="V384" i="2"/>
  <c r="V385" i="2"/>
  <c r="V386" i="2"/>
  <c r="V388" i="2"/>
  <c r="V389" i="2"/>
  <c r="V390" i="2"/>
  <c r="V391" i="2"/>
  <c r="V392" i="2"/>
  <c r="V394" i="2"/>
  <c r="V395" i="2"/>
  <c r="V396" i="2"/>
  <c r="V397" i="2"/>
  <c r="V398" i="2"/>
  <c r="V400" i="2"/>
  <c r="V401" i="2"/>
  <c r="V402" i="2"/>
  <c r="V403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2" i="2"/>
  <c r="V473" i="2"/>
  <c r="V474" i="2"/>
  <c r="V478" i="2"/>
  <c r="V479" i="2"/>
  <c r="V480" i="2"/>
  <c r="V481" i="2"/>
  <c r="V482" i="2"/>
  <c r="V483" i="2"/>
  <c r="V484" i="2"/>
  <c r="V485" i="2"/>
  <c r="V487" i="2"/>
  <c r="V488" i="2"/>
  <c r="V489" i="2"/>
  <c r="V491" i="2"/>
  <c r="V492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7" i="2"/>
  <c r="V518" i="2"/>
  <c r="V520" i="2"/>
  <c r="V521" i="2"/>
  <c r="V522" i="2"/>
  <c r="V523" i="2"/>
  <c r="V524" i="2"/>
  <c r="V525" i="2"/>
  <c r="V526" i="2"/>
  <c r="V527" i="2"/>
  <c r="V531" i="2"/>
  <c r="V532" i="2"/>
  <c r="V533" i="2"/>
  <c r="V534" i="2"/>
  <c r="V535" i="2"/>
  <c r="V536" i="2"/>
  <c r="V537" i="2"/>
  <c r="V538" i="2"/>
  <c r="V540" i="2"/>
  <c r="V541" i="2"/>
  <c r="V542" i="2"/>
  <c r="V544" i="2"/>
  <c r="V545" i="2"/>
  <c r="V546" i="2"/>
  <c r="V547" i="2"/>
  <c r="V550" i="2"/>
  <c r="V551" i="2"/>
  <c r="V552" i="2"/>
  <c r="V554" i="2"/>
  <c r="V556" i="2"/>
  <c r="V555" i="2" s="1"/>
  <c r="V559" i="2"/>
  <c r="V560" i="2"/>
  <c r="V562" i="2"/>
  <c r="V563" i="2"/>
  <c r="V565" i="2"/>
  <c r="V566" i="2"/>
  <c r="V567" i="2"/>
  <c r="V572" i="2"/>
  <c r="V573" i="2"/>
  <c r="V574" i="2"/>
  <c r="V575" i="2"/>
  <c r="J677" i="55" s="1"/>
  <c r="V576" i="2"/>
  <c r="V577" i="2"/>
  <c r="V579" i="2"/>
  <c r="V580" i="2"/>
  <c r="J683" i="55" s="1"/>
  <c r="V582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1" i="2"/>
  <c r="V602" i="2"/>
  <c r="V603" i="2"/>
  <c r="V604" i="2"/>
  <c r="V605" i="2"/>
  <c r="V607" i="2"/>
  <c r="V606" i="2" s="1"/>
  <c r="V610" i="2"/>
  <c r="V612" i="2"/>
  <c r="V613" i="2"/>
  <c r="V615" i="2"/>
  <c r="V616" i="2"/>
  <c r="V617" i="2"/>
  <c r="V618" i="2"/>
  <c r="V620" i="2"/>
  <c r="V621" i="2"/>
  <c r="V622" i="2"/>
  <c r="V624" i="2"/>
  <c r="V625" i="2"/>
  <c r="V628" i="2"/>
  <c r="V629" i="2"/>
  <c r="V631" i="2"/>
  <c r="V630" i="2" s="1"/>
  <c r="V633" i="2"/>
  <c r="V632" i="2" s="1"/>
  <c r="V10" i="2"/>
  <c r="V9" i="2" s="1"/>
  <c r="T13" i="2"/>
  <c r="T14" i="2"/>
  <c r="T21" i="2"/>
  <c r="T22" i="2"/>
  <c r="T24" i="2"/>
  <c r="T25" i="2"/>
  <c r="T26" i="2"/>
  <c r="T31" i="2"/>
  <c r="T33" i="2"/>
  <c r="T34" i="2"/>
  <c r="T36" i="2"/>
  <c r="T37" i="2"/>
  <c r="T38" i="2"/>
  <c r="T39" i="2"/>
  <c r="T40" i="2"/>
  <c r="T41" i="2"/>
  <c r="T42" i="2"/>
  <c r="T46" i="2"/>
  <c r="T47" i="2"/>
  <c r="T48" i="2"/>
  <c r="T49" i="2"/>
  <c r="T50" i="2"/>
  <c r="T51" i="2"/>
  <c r="T52" i="2"/>
  <c r="T53" i="2"/>
  <c r="T55" i="2"/>
  <c r="T56" i="2"/>
  <c r="U57" i="2"/>
  <c r="T62" i="2"/>
  <c r="T63" i="2"/>
  <c r="T66" i="2"/>
  <c r="T67" i="2"/>
  <c r="T68" i="2"/>
  <c r="T69" i="2"/>
  <c r="U75" i="2"/>
  <c r="T75" i="2" s="1"/>
  <c r="U76" i="2"/>
  <c r="T76" i="2" s="1"/>
  <c r="U77" i="2"/>
  <c r="T77" i="2" s="1"/>
  <c r="U78" i="2"/>
  <c r="T78" i="2" s="1"/>
  <c r="U79" i="2"/>
  <c r="T79" i="2" s="1"/>
  <c r="U80" i="2"/>
  <c r="T80" i="2" s="1"/>
  <c r="U81" i="2"/>
  <c r="T81" i="2" s="1"/>
  <c r="U82" i="2"/>
  <c r="T82" i="2" s="1"/>
  <c r="U83" i="2"/>
  <c r="T83" i="2" s="1"/>
  <c r="U84" i="2"/>
  <c r="T84" i="2" s="1"/>
  <c r="U85" i="2"/>
  <c r="T85" i="2" s="1"/>
  <c r="T87" i="2"/>
  <c r="T89" i="2"/>
  <c r="T90" i="2"/>
  <c r="T91" i="2"/>
  <c r="T92" i="2"/>
  <c r="T93" i="2"/>
  <c r="T94" i="2"/>
  <c r="T95" i="2"/>
  <c r="T99" i="2"/>
  <c r="T100" i="2"/>
  <c r="T101" i="2"/>
  <c r="T102" i="2"/>
  <c r="T103" i="2"/>
  <c r="T104" i="2"/>
  <c r="T105" i="2"/>
  <c r="T106" i="2"/>
  <c r="T107" i="2"/>
  <c r="T108" i="2"/>
  <c r="U109" i="2"/>
  <c r="T109" i="2" s="1"/>
  <c r="T110" i="2"/>
  <c r="T111" i="2"/>
  <c r="T112" i="2"/>
  <c r="U115" i="2"/>
  <c r="T115" i="2" s="1"/>
  <c r="T120" i="2"/>
  <c r="T121" i="2"/>
  <c r="T122" i="2"/>
  <c r="T123" i="2"/>
  <c r="T127" i="2"/>
  <c r="T128" i="2"/>
  <c r="T129" i="2"/>
  <c r="T130" i="2"/>
  <c r="T136" i="2"/>
  <c r="T137" i="2"/>
  <c r="T138" i="2"/>
  <c r="T139" i="2"/>
  <c r="T140" i="2"/>
  <c r="T143" i="2"/>
  <c r="T144" i="2"/>
  <c r="T145" i="2"/>
  <c r="T146" i="2"/>
  <c r="T147" i="2"/>
  <c r="T148" i="2"/>
  <c r="T149" i="2"/>
  <c r="T150" i="2"/>
  <c r="T153" i="2"/>
  <c r="T154" i="2"/>
  <c r="T155" i="2"/>
  <c r="T156" i="2"/>
  <c r="T158" i="2"/>
  <c r="T160" i="2"/>
  <c r="T161" i="2"/>
  <c r="T166" i="2"/>
  <c r="T167" i="2"/>
  <c r="T168" i="2"/>
  <c r="T169" i="2"/>
  <c r="T170" i="2"/>
  <c r="T171" i="2"/>
  <c r="T172" i="2"/>
  <c r="T173" i="2"/>
  <c r="T177" i="2"/>
  <c r="T178" i="2"/>
  <c r="T179" i="2"/>
  <c r="T180" i="2"/>
  <c r="T181" i="2"/>
  <c r="T182" i="2"/>
  <c r="T183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U200" i="2"/>
  <c r="T200" i="2" s="1"/>
  <c r="U201" i="2"/>
  <c r="T201" i="2" s="1"/>
  <c r="U203" i="2"/>
  <c r="T204" i="2"/>
  <c r="T205" i="2"/>
  <c r="T206" i="2"/>
  <c r="T207" i="2"/>
  <c r="T208" i="2"/>
  <c r="T209" i="2"/>
  <c r="T210" i="2"/>
  <c r="T211" i="2"/>
  <c r="T212" i="2"/>
  <c r="T213" i="2"/>
  <c r="T216" i="2"/>
  <c r="T217" i="2"/>
  <c r="T218" i="2"/>
  <c r="T219" i="2"/>
  <c r="T220" i="2"/>
  <c r="T221" i="2"/>
  <c r="U225" i="2"/>
  <c r="T225" i="2" s="1"/>
  <c r="U226" i="2"/>
  <c r="T226" i="2" s="1"/>
  <c r="T231" i="2"/>
  <c r="T232" i="2"/>
  <c r="T233" i="2"/>
  <c r="T234" i="2"/>
  <c r="T235" i="2"/>
  <c r="T236" i="2"/>
  <c r="T237" i="2"/>
  <c r="T239" i="2"/>
  <c r="T240" i="2"/>
  <c r="T241" i="2"/>
  <c r="T242" i="2"/>
  <c r="T243" i="2"/>
  <c r="T244" i="2"/>
  <c r="T245" i="2"/>
  <c r="T246" i="2"/>
  <c r="T247" i="2"/>
  <c r="T248" i="2"/>
  <c r="T249" i="2"/>
  <c r="T250" i="2"/>
  <c r="T251" i="2"/>
  <c r="T252" i="2"/>
  <c r="T253" i="2"/>
  <c r="T254" i="2"/>
  <c r="T255" i="2"/>
  <c r="T256" i="2"/>
  <c r="T258" i="2"/>
  <c r="T261" i="2"/>
  <c r="T262" i="2"/>
  <c r="T263" i="2"/>
  <c r="T264" i="2"/>
  <c r="T265" i="2"/>
  <c r="T266" i="2"/>
  <c r="T267" i="2"/>
  <c r="T268" i="2"/>
  <c r="T269" i="2"/>
  <c r="T270" i="2"/>
  <c r="T271" i="2"/>
  <c r="T272" i="2"/>
  <c r="T275" i="2"/>
  <c r="T276" i="2"/>
  <c r="T277" i="2"/>
  <c r="T278" i="2"/>
  <c r="T279" i="2"/>
  <c r="T280" i="2"/>
  <c r="T281" i="2"/>
  <c r="T282" i="2"/>
  <c r="T283" i="2"/>
  <c r="T284" i="2"/>
  <c r="T285" i="2"/>
  <c r="T286" i="2"/>
  <c r="T289" i="2"/>
  <c r="T290" i="2"/>
  <c r="T291" i="2"/>
  <c r="T292" i="2"/>
  <c r="T296" i="2"/>
  <c r="T294" i="2" s="1"/>
  <c r="T300" i="2"/>
  <c r="T301" i="2"/>
  <c r="T302" i="2"/>
  <c r="T303" i="2"/>
  <c r="T304" i="2"/>
  <c r="T305" i="2"/>
  <c r="T306" i="2"/>
  <c r="T307" i="2"/>
  <c r="U308" i="2"/>
  <c r="T308" i="2" s="1"/>
  <c r="T311" i="2"/>
  <c r="T312" i="2"/>
  <c r="T313" i="2"/>
  <c r="U314" i="2"/>
  <c r="T314" i="2" s="1"/>
  <c r="T317" i="2"/>
  <c r="T318" i="2"/>
  <c r="T321" i="2"/>
  <c r="T322" i="2"/>
  <c r="U323" i="2"/>
  <c r="T323" i="2" s="1"/>
  <c r="U324" i="2"/>
  <c r="T324" i="2" s="1"/>
  <c r="U325" i="2"/>
  <c r="T325" i="2" s="1"/>
  <c r="U326" i="2"/>
  <c r="T326" i="2" s="1"/>
  <c r="U327" i="2"/>
  <c r="T327" i="2" s="1"/>
  <c r="U328" i="2"/>
  <c r="T328" i="2" s="1"/>
  <c r="U329" i="2"/>
  <c r="T329" i="2" s="1"/>
  <c r="U330" i="2"/>
  <c r="T330" i="2" s="1"/>
  <c r="U331" i="2"/>
  <c r="T331" i="2" s="1"/>
  <c r="U332" i="2"/>
  <c r="T332" i="2" s="1"/>
  <c r="T335" i="2"/>
  <c r="T336" i="2"/>
  <c r="T337" i="2"/>
  <c r="T338" i="2"/>
  <c r="U339" i="2"/>
  <c r="T339" i="2" s="1"/>
  <c r="U340" i="2"/>
  <c r="T340" i="2" s="1"/>
  <c r="U341" i="2"/>
  <c r="T341" i="2" s="1"/>
  <c r="U342" i="2"/>
  <c r="T342" i="2" s="1"/>
  <c r="U343" i="2"/>
  <c r="T343" i="2" s="1"/>
  <c r="U344" i="2"/>
  <c r="T344" i="2" s="1"/>
  <c r="U345" i="2"/>
  <c r="T345" i="2" s="1"/>
  <c r="T348" i="2"/>
  <c r="T349" i="2"/>
  <c r="T350" i="2"/>
  <c r="T351" i="2"/>
  <c r="T352" i="2"/>
  <c r="T353" i="2"/>
  <c r="T354" i="2"/>
  <c r="T357" i="2"/>
  <c r="T358" i="2"/>
  <c r="T361" i="2"/>
  <c r="T362" i="2"/>
  <c r="T365" i="2"/>
  <c r="T366" i="2"/>
  <c r="T367" i="2"/>
  <c r="U368" i="2"/>
  <c r="T368" i="2" s="1"/>
  <c r="T371" i="2"/>
  <c r="T372" i="2"/>
  <c r="T373" i="2"/>
  <c r="T374" i="2"/>
  <c r="T375" i="2"/>
  <c r="T376" i="2"/>
  <c r="U378" i="2"/>
  <c r="U379" i="2"/>
  <c r="T379" i="2" s="1"/>
  <c r="U380" i="2"/>
  <c r="T380" i="2" s="1"/>
  <c r="U381" i="2"/>
  <c r="T381" i="2" s="1"/>
  <c r="U382" i="2"/>
  <c r="T382" i="2" s="1"/>
  <c r="U383" i="2"/>
  <c r="T383" i="2" s="1"/>
  <c r="U384" i="2"/>
  <c r="T384" i="2" s="1"/>
  <c r="U385" i="2"/>
  <c r="T385" i="2" s="1"/>
  <c r="U386" i="2"/>
  <c r="T386" i="2" s="1"/>
  <c r="U388" i="2"/>
  <c r="U389" i="2"/>
  <c r="U390" i="2"/>
  <c r="T390" i="2" s="1"/>
  <c r="U391" i="2"/>
  <c r="T391" i="2" s="1"/>
  <c r="U392" i="2"/>
  <c r="T392" i="2" s="1"/>
  <c r="U394" i="2"/>
  <c r="U395" i="2"/>
  <c r="T395" i="2" s="1"/>
  <c r="U396" i="2"/>
  <c r="T396" i="2" s="1"/>
  <c r="U397" i="2"/>
  <c r="T397" i="2" s="1"/>
  <c r="U398" i="2"/>
  <c r="T398" i="2" s="1"/>
  <c r="U401" i="2"/>
  <c r="T401" i="2" s="1"/>
  <c r="U402" i="2"/>
  <c r="T402" i="2" s="1"/>
  <c r="U403" i="2"/>
  <c r="T403" i="2" s="1"/>
  <c r="U405" i="2"/>
  <c r="U406" i="2"/>
  <c r="T406" i="2" s="1"/>
  <c r="U407" i="2"/>
  <c r="T407" i="2" s="1"/>
  <c r="U408" i="2"/>
  <c r="T408" i="2" s="1"/>
  <c r="U409" i="2"/>
  <c r="T409" i="2" s="1"/>
  <c r="U410" i="2"/>
  <c r="T410" i="2" s="1"/>
  <c r="U411" i="2"/>
  <c r="T411" i="2" s="1"/>
  <c r="U412" i="2"/>
  <c r="T412" i="2" s="1"/>
  <c r="U413" i="2"/>
  <c r="T413" i="2" s="1"/>
  <c r="U414" i="2"/>
  <c r="T414" i="2" s="1"/>
  <c r="U415" i="2"/>
  <c r="T415" i="2" s="1"/>
  <c r="U416" i="2"/>
  <c r="T416" i="2" s="1"/>
  <c r="U417" i="2"/>
  <c r="T417" i="2" s="1"/>
  <c r="U418" i="2"/>
  <c r="T418" i="2" s="1"/>
  <c r="U419" i="2"/>
  <c r="T419" i="2" s="1"/>
  <c r="U420" i="2"/>
  <c r="T420" i="2" s="1"/>
  <c r="U421" i="2"/>
  <c r="T421" i="2" s="1"/>
  <c r="U422" i="2"/>
  <c r="T422" i="2" s="1"/>
  <c r="U423" i="2"/>
  <c r="T423" i="2" s="1"/>
  <c r="U424" i="2"/>
  <c r="T424" i="2" s="1"/>
  <c r="U425" i="2"/>
  <c r="T425" i="2" s="1"/>
  <c r="U426" i="2"/>
  <c r="T426" i="2" s="1"/>
  <c r="U427" i="2"/>
  <c r="T427" i="2" s="1"/>
  <c r="U428" i="2"/>
  <c r="T428" i="2" s="1"/>
  <c r="U429" i="2"/>
  <c r="T429" i="2" s="1"/>
  <c r="U430" i="2"/>
  <c r="T430" i="2" s="1"/>
  <c r="U431" i="2"/>
  <c r="T431" i="2" s="1"/>
  <c r="U432" i="2"/>
  <c r="T432" i="2" s="1"/>
  <c r="U433" i="2"/>
  <c r="T433" i="2" s="1"/>
  <c r="U434" i="2"/>
  <c r="T434" i="2" s="1"/>
  <c r="U435" i="2"/>
  <c r="T435" i="2" s="1"/>
  <c r="U436" i="2"/>
  <c r="T436" i="2" s="1"/>
  <c r="U437" i="2"/>
  <c r="T437" i="2" s="1"/>
  <c r="U438" i="2"/>
  <c r="U442" i="2"/>
  <c r="U443" i="2"/>
  <c r="T443" i="2" s="1"/>
  <c r="U444" i="2"/>
  <c r="T444" i="2" s="1"/>
  <c r="U445" i="2"/>
  <c r="T445" i="2" s="1"/>
  <c r="U446" i="2"/>
  <c r="T446" i="2" s="1"/>
  <c r="U447" i="2"/>
  <c r="T447" i="2" s="1"/>
  <c r="U448" i="2"/>
  <c r="T448" i="2" s="1"/>
  <c r="U449" i="2"/>
  <c r="T449" i="2" s="1"/>
  <c r="U450" i="2"/>
  <c r="T450" i="2" s="1"/>
  <c r="U451" i="2"/>
  <c r="T451" i="2" s="1"/>
  <c r="U452" i="2"/>
  <c r="T452" i="2" s="1"/>
  <c r="U453" i="2"/>
  <c r="T453" i="2" s="1"/>
  <c r="U454" i="2"/>
  <c r="T454" i="2" s="1"/>
  <c r="U455" i="2"/>
  <c r="T455" i="2" s="1"/>
  <c r="U456" i="2"/>
  <c r="T456" i="2" s="1"/>
  <c r="U457" i="2"/>
  <c r="T457" i="2" s="1"/>
  <c r="U458" i="2"/>
  <c r="T458" i="2" s="1"/>
  <c r="U459" i="2"/>
  <c r="T459" i="2" s="1"/>
  <c r="U460" i="2"/>
  <c r="T460" i="2" s="1"/>
  <c r="U461" i="2"/>
  <c r="T461" i="2" s="1"/>
  <c r="U462" i="2"/>
  <c r="T462" i="2" s="1"/>
  <c r="U463" i="2"/>
  <c r="T463" i="2" s="1"/>
  <c r="U464" i="2"/>
  <c r="T464" i="2" s="1"/>
  <c r="U465" i="2"/>
  <c r="T465" i="2" s="1"/>
  <c r="U466" i="2"/>
  <c r="T466" i="2" s="1"/>
  <c r="U468" i="2"/>
  <c r="U469" i="2"/>
  <c r="T469" i="2" s="1"/>
  <c r="U470" i="2"/>
  <c r="U472" i="2"/>
  <c r="U473" i="2"/>
  <c r="U474" i="2"/>
  <c r="T474" i="2" s="1"/>
  <c r="U478" i="2"/>
  <c r="U479" i="2"/>
  <c r="T479" i="2" s="1"/>
  <c r="U480" i="2"/>
  <c r="U481" i="2"/>
  <c r="T481" i="2" s="1"/>
  <c r="U482" i="2"/>
  <c r="U483" i="2"/>
  <c r="T483" i="2" s="1"/>
  <c r="U484" i="2"/>
  <c r="U485" i="2"/>
  <c r="T485" i="2" s="1"/>
  <c r="U487" i="2"/>
  <c r="U488" i="2"/>
  <c r="T488" i="2" s="1"/>
  <c r="U489" i="2"/>
  <c r="U491" i="2"/>
  <c r="T491" i="2" s="1"/>
  <c r="U492" i="2"/>
  <c r="U495" i="2"/>
  <c r="U496" i="2"/>
  <c r="U497" i="2"/>
  <c r="T497" i="2" s="1"/>
  <c r="U498" i="2"/>
  <c r="U499" i="2"/>
  <c r="T499" i="2" s="1"/>
  <c r="U500" i="2"/>
  <c r="U501" i="2"/>
  <c r="T501" i="2" s="1"/>
  <c r="U502" i="2"/>
  <c r="U503" i="2"/>
  <c r="T503" i="2" s="1"/>
  <c r="U504" i="2"/>
  <c r="U505" i="2"/>
  <c r="T505" i="2" s="1"/>
  <c r="U506" i="2"/>
  <c r="U507" i="2"/>
  <c r="T507" i="2" s="1"/>
  <c r="U508" i="2"/>
  <c r="U509" i="2"/>
  <c r="T509" i="2" s="1"/>
  <c r="U510" i="2"/>
  <c r="U511" i="2"/>
  <c r="T511" i="2" s="1"/>
  <c r="U512" i="2"/>
  <c r="U513" i="2"/>
  <c r="T513" i="2" s="1"/>
  <c r="U514" i="2"/>
  <c r="U515" i="2"/>
  <c r="T515" i="2" s="1"/>
  <c r="U517" i="2"/>
  <c r="U518" i="2"/>
  <c r="T518" i="2" s="1"/>
  <c r="U520" i="2"/>
  <c r="U521" i="2"/>
  <c r="T521" i="2" s="1"/>
  <c r="U522" i="2"/>
  <c r="T523" i="2"/>
  <c r="U525" i="2"/>
  <c r="T525" i="2" s="1"/>
  <c r="U526" i="2"/>
  <c r="U527" i="2"/>
  <c r="T527" i="2" s="1"/>
  <c r="U531" i="2"/>
  <c r="U532" i="2"/>
  <c r="T532" i="2" s="1"/>
  <c r="U533" i="2"/>
  <c r="U534" i="2"/>
  <c r="T534" i="2" s="1"/>
  <c r="U535" i="2"/>
  <c r="U536" i="2"/>
  <c r="T536" i="2" s="1"/>
  <c r="U537" i="2"/>
  <c r="U538" i="2"/>
  <c r="T538" i="2" s="1"/>
  <c r="U540" i="2"/>
  <c r="U541" i="2"/>
  <c r="T541" i="2" s="1"/>
  <c r="U542" i="2"/>
  <c r="U544" i="2"/>
  <c r="U545" i="2"/>
  <c r="U546" i="2"/>
  <c r="T546" i="2" s="1"/>
  <c r="U547" i="2"/>
  <c r="U550" i="2"/>
  <c r="U551" i="2"/>
  <c r="U552" i="2"/>
  <c r="T552" i="2" s="1"/>
  <c r="U554" i="2"/>
  <c r="U556" i="2"/>
  <c r="U555" i="2" s="1"/>
  <c r="U559" i="2"/>
  <c r="U560" i="2"/>
  <c r="T560" i="2" s="1"/>
  <c r="U562" i="2"/>
  <c r="U563" i="2"/>
  <c r="T563" i="2" s="1"/>
  <c r="U565" i="2"/>
  <c r="U566" i="2"/>
  <c r="T566" i="2" s="1"/>
  <c r="U567" i="2"/>
  <c r="U572" i="2"/>
  <c r="U573" i="2"/>
  <c r="U574" i="2"/>
  <c r="T574" i="2" s="1"/>
  <c r="U575" i="2"/>
  <c r="U576" i="2"/>
  <c r="T576" i="2" s="1"/>
  <c r="U577" i="2"/>
  <c r="U579" i="2"/>
  <c r="U580" i="2"/>
  <c r="U582" i="2"/>
  <c r="T582" i="2" s="1"/>
  <c r="U584" i="2"/>
  <c r="U585" i="2"/>
  <c r="T585" i="2" s="1"/>
  <c r="U586" i="2"/>
  <c r="U587" i="2"/>
  <c r="T587" i="2" s="1"/>
  <c r="U588" i="2"/>
  <c r="U589" i="2"/>
  <c r="T589" i="2" s="1"/>
  <c r="U590" i="2"/>
  <c r="U592" i="2"/>
  <c r="T592" i="2" s="1"/>
  <c r="U593" i="2"/>
  <c r="T593" i="2" s="1"/>
  <c r="U594" i="2"/>
  <c r="T594" i="2" s="1"/>
  <c r="U595" i="2"/>
  <c r="T595" i="2" s="1"/>
  <c r="U596" i="2"/>
  <c r="T596" i="2" s="1"/>
  <c r="U597" i="2"/>
  <c r="T597" i="2" s="1"/>
  <c r="U598" i="2"/>
  <c r="T598" i="2" s="1"/>
  <c r="U599" i="2"/>
  <c r="T599" i="2" s="1"/>
  <c r="U601" i="2"/>
  <c r="U602" i="2"/>
  <c r="T602" i="2" s="1"/>
  <c r="U603" i="2"/>
  <c r="T603" i="2" s="1"/>
  <c r="U604" i="2"/>
  <c r="T604" i="2" s="1"/>
  <c r="U605" i="2"/>
  <c r="T605" i="2" s="1"/>
  <c r="U607" i="2"/>
  <c r="U606" i="2" s="1"/>
  <c r="U610" i="2"/>
  <c r="T610" i="2" s="1"/>
  <c r="U612" i="2"/>
  <c r="U613" i="2"/>
  <c r="T613" i="2" s="1"/>
  <c r="U615" i="2"/>
  <c r="T615" i="2" s="1"/>
  <c r="U616" i="2"/>
  <c r="T616" i="2" s="1"/>
  <c r="U617" i="2"/>
  <c r="T617" i="2" s="1"/>
  <c r="U618" i="2"/>
  <c r="T618" i="2" s="1"/>
  <c r="U620" i="2"/>
  <c r="T620" i="2" s="1"/>
  <c r="U621" i="2"/>
  <c r="U622" i="2"/>
  <c r="T622" i="2" s="1"/>
  <c r="U624" i="2"/>
  <c r="U623" i="2" s="1"/>
  <c r="T625" i="2"/>
  <c r="U628" i="2"/>
  <c r="U629" i="2"/>
  <c r="T629" i="2" s="1"/>
  <c r="U631" i="2"/>
  <c r="U630" i="2" s="1"/>
  <c r="U633" i="2"/>
  <c r="T633" i="2" s="1"/>
  <c r="T632" i="2" s="1"/>
  <c r="I126" i="2"/>
  <c r="I124" i="2" s="1"/>
  <c r="M126" i="2"/>
  <c r="M124" i="2" s="1"/>
  <c r="N126" i="2"/>
  <c r="N124" i="2" s="1"/>
  <c r="O126" i="2"/>
  <c r="O124" i="2" s="1"/>
  <c r="P126" i="2"/>
  <c r="P124" i="2" s="1"/>
  <c r="Q126" i="2"/>
  <c r="Q124" i="2" s="1"/>
  <c r="R126" i="2"/>
  <c r="R124" i="2" s="1"/>
  <c r="R8" i="2" l="1"/>
  <c r="N8" i="2"/>
  <c r="R73" i="2"/>
  <c r="R72" i="2" s="1"/>
  <c r="T438" i="2"/>
  <c r="S214" i="2"/>
  <c r="S29" i="2"/>
  <c r="J529" i="2"/>
  <c r="V57" i="2"/>
  <c r="T58" i="2"/>
  <c r="T57" i="2" s="1"/>
  <c r="M297" i="2"/>
  <c r="U29" i="2"/>
  <c r="Q43" i="2"/>
  <c r="Q72" i="2"/>
  <c r="N528" i="2"/>
  <c r="R529" i="2"/>
  <c r="R528" i="2" s="1"/>
  <c r="P8" i="2"/>
  <c r="N228" i="2"/>
  <c r="T389" i="2"/>
  <c r="H683" i="55"/>
  <c r="J682" i="55"/>
  <c r="I529" i="2"/>
  <c r="V151" i="2"/>
  <c r="U151" i="2"/>
  <c r="T32" i="2"/>
  <c r="V96" i="2"/>
  <c r="U578" i="2"/>
  <c r="J680" i="55"/>
  <c r="J679" i="55" s="1"/>
  <c r="V578" i="2"/>
  <c r="H300" i="55"/>
  <c r="J298" i="55"/>
  <c r="J299" i="55"/>
  <c r="H299" i="55" s="1"/>
  <c r="O73" i="2"/>
  <c r="O72" i="2" s="1"/>
  <c r="M73" i="2"/>
  <c r="P228" i="2"/>
  <c r="M476" i="2"/>
  <c r="M475" i="2" s="1"/>
  <c r="J476" i="2"/>
  <c r="J475" i="2" s="1"/>
  <c r="S611" i="2"/>
  <c r="S578" i="2"/>
  <c r="O43" i="2"/>
  <c r="M43" i="2"/>
  <c r="I228" i="2"/>
  <c r="I227" i="2" s="1"/>
  <c r="Q529" i="2"/>
  <c r="Q548" i="2"/>
  <c r="O548" i="2"/>
  <c r="M548" i="2"/>
  <c r="M528" i="2" s="1"/>
  <c r="J548" i="2"/>
  <c r="T238" i="2"/>
  <c r="P529" i="2"/>
  <c r="P528" i="2" s="1"/>
  <c r="Q476" i="2"/>
  <c r="Q475" i="2" s="1"/>
  <c r="T257" i="2"/>
  <c r="U611" i="2"/>
  <c r="T590" i="2"/>
  <c r="T588" i="2"/>
  <c r="T586" i="2"/>
  <c r="T580" i="2"/>
  <c r="T577" i="2"/>
  <c r="T575" i="2"/>
  <c r="T573" i="2"/>
  <c r="T567" i="2"/>
  <c r="T562" i="2"/>
  <c r="U558" i="2"/>
  <c r="T554" i="2"/>
  <c r="T551" i="2"/>
  <c r="T547" i="2"/>
  <c r="T545" i="2"/>
  <c r="T542" i="2"/>
  <c r="T537" i="2"/>
  <c r="T535" i="2"/>
  <c r="T533" i="2"/>
  <c r="T531" i="2"/>
  <c r="T526" i="2"/>
  <c r="T524" i="2"/>
  <c r="T522" i="2"/>
  <c r="T520" i="2"/>
  <c r="T517" i="2"/>
  <c r="T514" i="2"/>
  <c r="T512" i="2"/>
  <c r="T510" i="2"/>
  <c r="T508" i="2"/>
  <c r="T506" i="2"/>
  <c r="T504" i="2"/>
  <c r="T502" i="2"/>
  <c r="T500" i="2"/>
  <c r="T498" i="2"/>
  <c r="T496" i="2"/>
  <c r="T492" i="2"/>
  <c r="T489" i="2"/>
  <c r="T487" i="2"/>
  <c r="T484" i="2"/>
  <c r="T482" i="2"/>
  <c r="T480" i="2"/>
  <c r="T473" i="2"/>
  <c r="T470" i="2"/>
  <c r="V611" i="2"/>
  <c r="V549" i="2"/>
  <c r="J486" i="55" s="1"/>
  <c r="J485" i="55" s="1"/>
  <c r="S627" i="2"/>
  <c r="S561" i="2"/>
  <c r="Q8" i="2"/>
  <c r="O8" i="2"/>
  <c r="M8" i="2"/>
  <c r="R43" i="2"/>
  <c r="P43" i="2"/>
  <c r="N43" i="2"/>
  <c r="I43" i="2"/>
  <c r="R297" i="2"/>
  <c r="P297" i="2"/>
  <c r="N297" i="2"/>
  <c r="R476" i="2"/>
  <c r="R475" i="2" s="1"/>
  <c r="N476" i="2"/>
  <c r="N475" i="2" s="1"/>
  <c r="I475" i="2"/>
  <c r="Q626" i="2"/>
  <c r="O626" i="2"/>
  <c r="M626" i="2"/>
  <c r="J626" i="2"/>
  <c r="Q528" i="2"/>
  <c r="S126" i="2"/>
  <c r="H906" i="55"/>
  <c r="J905" i="55"/>
  <c r="J900" i="55" s="1"/>
  <c r="S623" i="2"/>
  <c r="S619" i="2"/>
  <c r="U627" i="2"/>
  <c r="U626" i="2" s="1"/>
  <c r="U619" i="2"/>
  <c r="V627" i="2"/>
  <c r="V626" i="2" s="1"/>
  <c r="V623" i="2"/>
  <c r="V619" i="2"/>
  <c r="O529" i="2"/>
  <c r="O528" i="2" s="1"/>
  <c r="S558" i="2"/>
  <c r="S557" i="2" s="1"/>
  <c r="T579" i="2"/>
  <c r="T578" i="2" s="1"/>
  <c r="J525" i="55"/>
  <c r="J524" i="55" s="1"/>
  <c r="J523" i="55" s="1"/>
  <c r="H526" i="55"/>
  <c r="H677" i="55"/>
  <c r="J676" i="55"/>
  <c r="V561" i="2"/>
  <c r="V558" i="2"/>
  <c r="V113" i="2"/>
  <c r="V64" i="2"/>
  <c r="S600" i="2"/>
  <c r="P476" i="2"/>
  <c r="P475" i="2" s="1"/>
  <c r="S626" i="2"/>
  <c r="U600" i="2"/>
  <c r="U583" i="2"/>
  <c r="U539" i="2"/>
  <c r="V600" i="2"/>
  <c r="V583" i="2"/>
  <c r="V571" i="2" s="1"/>
  <c r="V539" i="2"/>
  <c r="V126" i="2"/>
  <c r="S583" i="2"/>
  <c r="S571" i="2" s="1"/>
  <c r="S539" i="2"/>
  <c r="T631" i="2"/>
  <c r="T630" i="2" s="1"/>
  <c r="T628" i="2"/>
  <c r="T627" i="2" s="1"/>
  <c r="T624" i="2"/>
  <c r="T623" i="2" s="1"/>
  <c r="T621" i="2"/>
  <c r="T619" i="2" s="1"/>
  <c r="T612" i="2"/>
  <c r="T611" i="2" s="1"/>
  <c r="T607" i="2"/>
  <c r="T606" i="2" s="1"/>
  <c r="M72" i="2"/>
  <c r="J124" i="2"/>
  <c r="J72" i="2" s="1"/>
  <c r="Q439" i="2"/>
  <c r="O439" i="2"/>
  <c r="M439" i="2"/>
  <c r="J439" i="2"/>
  <c r="U632" i="2"/>
  <c r="U564" i="2"/>
  <c r="U549" i="2"/>
  <c r="U543" i="2"/>
  <c r="V543" i="2"/>
  <c r="S549" i="2"/>
  <c r="S548" i="2" s="1"/>
  <c r="S543" i="2"/>
  <c r="P72" i="2"/>
  <c r="N72" i="2"/>
  <c r="O476" i="2"/>
  <c r="O475" i="2" s="1"/>
  <c r="T569" i="2"/>
  <c r="T561" i="2"/>
  <c r="V557" i="2"/>
  <c r="T495" i="2"/>
  <c r="T493" i="2" s="1"/>
  <c r="U493" i="2"/>
  <c r="U467" i="2"/>
  <c r="V564" i="2"/>
  <c r="V493" i="2"/>
  <c r="S564" i="2"/>
  <c r="S493" i="2"/>
  <c r="T601" i="2"/>
  <c r="T600" i="2" s="1"/>
  <c r="T584" i="2"/>
  <c r="T583" i="2" s="1"/>
  <c r="T572" i="2"/>
  <c r="T556" i="2"/>
  <c r="T555" i="2" s="1"/>
  <c r="T540" i="2"/>
  <c r="T539" i="2" s="1"/>
  <c r="U561" i="2"/>
  <c r="U557" i="2" s="1"/>
  <c r="T565" i="2"/>
  <c r="T564" i="2" s="1"/>
  <c r="T559" i="2"/>
  <c r="T558" i="2" s="1"/>
  <c r="T550" i="2"/>
  <c r="T549" i="2" s="1"/>
  <c r="T544" i="2"/>
  <c r="T543" i="2" s="1"/>
  <c r="T570" i="2"/>
  <c r="T530" i="2"/>
  <c r="T490" i="2"/>
  <c r="U477" i="2"/>
  <c r="U393" i="2"/>
  <c r="U377" i="2"/>
  <c r="U363" i="2"/>
  <c r="T364" i="2"/>
  <c r="T363" i="2" s="1"/>
  <c r="U355" i="2"/>
  <c r="T356" i="2"/>
  <c r="T355" i="2" s="1"/>
  <c r="U346" i="2"/>
  <c r="T347" i="2"/>
  <c r="T346" i="2" s="1"/>
  <c r="U333" i="2"/>
  <c r="T334" i="2"/>
  <c r="T333" i="2" s="1"/>
  <c r="U315" i="2"/>
  <c r="T316" i="2"/>
  <c r="T315" i="2" s="1"/>
  <c r="U287" i="2"/>
  <c r="T288" i="2"/>
  <c r="T287" i="2" s="1"/>
  <c r="U259" i="2"/>
  <c r="T260" i="2"/>
  <c r="T259" i="2" s="1"/>
  <c r="U214" i="2"/>
  <c r="T215" i="2"/>
  <c r="T214" i="2" s="1"/>
  <c r="T142" i="2"/>
  <c r="U118" i="2"/>
  <c r="T119" i="2"/>
  <c r="T118" i="2" s="1"/>
  <c r="U96" i="2"/>
  <c r="T98" i="2"/>
  <c r="T96" i="2" s="1"/>
  <c r="U64" i="2"/>
  <c r="U60" i="2" s="1"/>
  <c r="T65" i="2"/>
  <c r="T64" i="2" s="1"/>
  <c r="U27" i="2"/>
  <c r="T28" i="2"/>
  <c r="T27" i="2" s="1"/>
  <c r="U17" i="2"/>
  <c r="T18" i="2"/>
  <c r="T17" i="2" s="1"/>
  <c r="U11" i="2"/>
  <c r="T11" i="2"/>
  <c r="V530" i="2"/>
  <c r="V519" i="2"/>
  <c r="V490" i="2"/>
  <c r="V471" i="2"/>
  <c r="V393" i="2"/>
  <c r="V377" i="2"/>
  <c r="V363" i="2"/>
  <c r="V355" i="2"/>
  <c r="V346" i="2"/>
  <c r="V333" i="2"/>
  <c r="V315" i="2"/>
  <c r="V287" i="2"/>
  <c r="V259" i="2"/>
  <c r="V214" i="2"/>
  <c r="V118" i="2"/>
  <c r="V74" i="2"/>
  <c r="V73" i="2" s="1"/>
  <c r="V60" i="2"/>
  <c r="V44" i="2"/>
  <c r="V29" i="2"/>
  <c r="V19" i="2"/>
  <c r="S530" i="2"/>
  <c r="S529" i="2" s="1"/>
  <c r="S519" i="2"/>
  <c r="S490" i="2"/>
  <c r="S477" i="2"/>
  <c r="S467" i="2"/>
  <c r="S393" i="2"/>
  <c r="S377" i="2"/>
  <c r="S363" i="2"/>
  <c r="S355" i="2"/>
  <c r="S346" i="2"/>
  <c r="S333" i="2"/>
  <c r="S315" i="2"/>
  <c r="S287" i="2"/>
  <c r="S259" i="2"/>
  <c r="S118" i="2"/>
  <c r="S96" i="2"/>
  <c r="S74" i="2"/>
  <c r="S44" i="2"/>
  <c r="S19" i="2"/>
  <c r="T478" i="2"/>
  <c r="T477" i="2" s="1"/>
  <c r="T468" i="2"/>
  <c r="T467" i="2" s="1"/>
  <c r="T394" i="2"/>
  <c r="T393" i="2" s="1"/>
  <c r="T378" i="2"/>
  <c r="T377" i="2" s="1"/>
  <c r="U530" i="2"/>
  <c r="U529" i="2" s="1"/>
  <c r="U519" i="2"/>
  <c r="U490" i="2"/>
  <c r="U471" i="2"/>
  <c r="U441" i="2"/>
  <c r="U404" i="2"/>
  <c r="U399" i="2" s="1"/>
  <c r="U387" i="2"/>
  <c r="U369" i="2"/>
  <c r="T370" i="2"/>
  <c r="T369" i="2" s="1"/>
  <c r="U359" i="2"/>
  <c r="T360" i="2"/>
  <c r="T359" i="2" s="1"/>
  <c r="U319" i="2"/>
  <c r="T320" i="2"/>
  <c r="T319" i="2" s="1"/>
  <c r="U309" i="2"/>
  <c r="T310" i="2"/>
  <c r="T309" i="2" s="1"/>
  <c r="U298" i="2"/>
  <c r="T299" i="2"/>
  <c r="T298" i="2" s="1"/>
  <c r="U273" i="2"/>
  <c r="T274" i="2"/>
  <c r="T273" i="2" s="1"/>
  <c r="U229" i="2"/>
  <c r="U228" i="2" s="1"/>
  <c r="T230" i="2"/>
  <c r="T229" i="2" s="1"/>
  <c r="T228" i="2" s="1"/>
  <c r="U222" i="2"/>
  <c r="T223" i="2"/>
  <c r="T222" i="2" s="1"/>
  <c r="U202" i="2"/>
  <c r="T203" i="2"/>
  <c r="T202" i="2" s="1"/>
  <c r="T176" i="2"/>
  <c r="U141" i="2"/>
  <c r="T152" i="2"/>
  <c r="T151" i="2" s="1"/>
  <c r="T125" i="2"/>
  <c r="U116" i="2"/>
  <c r="T117" i="2"/>
  <c r="T116" i="2" s="1"/>
  <c r="U113" i="2"/>
  <c r="T114" i="2"/>
  <c r="T113" i="2" s="1"/>
  <c r="U74" i="2"/>
  <c r="T86" i="2"/>
  <c r="T74" i="2" s="1"/>
  <c r="U70" i="2"/>
  <c r="T71" i="2"/>
  <c r="T70" i="2" s="1"/>
  <c r="T61" i="2"/>
  <c r="T60" i="2" s="1"/>
  <c r="U44" i="2"/>
  <c r="T45" i="2"/>
  <c r="T44" i="2" s="1"/>
  <c r="T30" i="2"/>
  <c r="T20" i="2"/>
  <c r="T19" i="2" s="1"/>
  <c r="U19" i="2"/>
  <c r="T16" i="2"/>
  <c r="T15" i="2" s="1"/>
  <c r="U15" i="2"/>
  <c r="V477" i="2"/>
  <c r="V441" i="2"/>
  <c r="V404" i="2"/>
  <c r="V399" i="2" s="1"/>
  <c r="V387" i="2"/>
  <c r="V369" i="2"/>
  <c r="V359" i="2"/>
  <c r="V319" i="2"/>
  <c r="V309" i="2"/>
  <c r="V298" i="2"/>
  <c r="V273" i="2"/>
  <c r="V229" i="2"/>
  <c r="V202" i="2"/>
  <c r="V141" i="2"/>
  <c r="V124" i="2"/>
  <c r="V11" i="2"/>
  <c r="S471" i="2"/>
  <c r="S441" i="2"/>
  <c r="S404" i="2"/>
  <c r="S399" i="2" s="1"/>
  <c r="S387" i="2"/>
  <c r="S369" i="2"/>
  <c r="S359" i="2"/>
  <c r="S319" i="2"/>
  <c r="S309" i="2"/>
  <c r="S298" i="2"/>
  <c r="S273" i="2"/>
  <c r="S229" i="2"/>
  <c r="S202" i="2"/>
  <c r="S151" i="2"/>
  <c r="S141" i="2" s="1"/>
  <c r="S124" i="2"/>
  <c r="S113" i="2"/>
  <c r="S64" i="2"/>
  <c r="S60" i="2" s="1"/>
  <c r="S11" i="2"/>
  <c r="T472" i="2"/>
  <c r="T471" i="2" s="1"/>
  <c r="T442" i="2"/>
  <c r="T441" i="2" s="1"/>
  <c r="T405" i="2"/>
  <c r="T404" i="2" s="1"/>
  <c r="T400" i="2"/>
  <c r="T388" i="2"/>
  <c r="T387" i="2" s="1"/>
  <c r="T557" i="2"/>
  <c r="Q227" i="2"/>
  <c r="O227" i="2"/>
  <c r="M227" i="2"/>
  <c r="J227" i="2"/>
  <c r="R227" i="2"/>
  <c r="P227" i="2"/>
  <c r="N227" i="2"/>
  <c r="T73" i="2"/>
  <c r="J614" i="2"/>
  <c r="M614" i="2"/>
  <c r="M609" i="2" s="1"/>
  <c r="M608" i="2" s="1"/>
  <c r="N614" i="2"/>
  <c r="N609" i="2" s="1"/>
  <c r="N608" i="2" s="1"/>
  <c r="O614" i="2"/>
  <c r="O609" i="2" s="1"/>
  <c r="O608" i="2" s="1"/>
  <c r="P614" i="2"/>
  <c r="P609" i="2" s="1"/>
  <c r="P608" i="2" s="1"/>
  <c r="Q614" i="2"/>
  <c r="Q609" i="2" s="1"/>
  <c r="Q608" i="2" s="1"/>
  <c r="R614" i="2"/>
  <c r="R609" i="2" s="1"/>
  <c r="R608" i="2" s="1"/>
  <c r="V297" i="2" l="1"/>
  <c r="S476" i="2"/>
  <c r="S475" i="2" s="1"/>
  <c r="V72" i="2"/>
  <c r="S73" i="2"/>
  <c r="S72" i="2" s="1"/>
  <c r="T297" i="2"/>
  <c r="J528" i="2"/>
  <c r="S8" i="2"/>
  <c r="T399" i="2"/>
  <c r="V43" i="2"/>
  <c r="T529" i="2"/>
  <c r="J484" i="55"/>
  <c r="J483" i="55" s="1"/>
  <c r="H680" i="55"/>
  <c r="J678" i="55"/>
  <c r="H678" i="55" s="1"/>
  <c r="H679" i="55"/>
  <c r="J681" i="55"/>
  <c r="H682" i="55"/>
  <c r="H486" i="55"/>
  <c r="H485" i="55" s="1"/>
  <c r="T519" i="2"/>
  <c r="S297" i="2"/>
  <c r="T29" i="2"/>
  <c r="U439" i="2"/>
  <c r="T43" i="2"/>
  <c r="T626" i="2"/>
  <c r="U43" i="2"/>
  <c r="U73" i="2"/>
  <c r="S528" i="2"/>
  <c r="J294" i="55"/>
  <c r="H298" i="55"/>
  <c r="S228" i="2"/>
  <c r="V228" i="2"/>
  <c r="V439" i="2"/>
  <c r="V529" i="2"/>
  <c r="H469" i="55"/>
  <c r="U297" i="2"/>
  <c r="H905" i="55"/>
  <c r="J860" i="55"/>
  <c r="J721" i="55" s="1"/>
  <c r="H525" i="55"/>
  <c r="H470" i="55"/>
  <c r="H676" i="55"/>
  <c r="J675" i="55"/>
  <c r="S614" i="2"/>
  <c r="S609" i="2" s="1"/>
  <c r="S608" i="2" s="1"/>
  <c r="J609" i="2"/>
  <c r="J608" i="2" s="1"/>
  <c r="U476" i="2"/>
  <c r="U475" i="2" s="1"/>
  <c r="T476" i="2"/>
  <c r="T475" i="2" s="1"/>
  <c r="V476" i="2"/>
  <c r="V475" i="2" s="1"/>
  <c r="T439" i="2"/>
  <c r="S43" i="2"/>
  <c r="S439" i="2"/>
  <c r="T141" i="2"/>
  <c r="V568" i="2"/>
  <c r="J199" i="2"/>
  <c r="M199" i="2"/>
  <c r="M175" i="2" s="1"/>
  <c r="M174" i="2" s="1"/>
  <c r="N199" i="2"/>
  <c r="N175" i="2" s="1"/>
  <c r="N174" i="2" s="1"/>
  <c r="O199" i="2"/>
  <c r="O175" i="2" s="1"/>
  <c r="O174" i="2" s="1"/>
  <c r="P199" i="2"/>
  <c r="P175" i="2" s="1"/>
  <c r="P174" i="2" s="1"/>
  <c r="Q199" i="2"/>
  <c r="Q175" i="2" s="1"/>
  <c r="Q174" i="2" s="1"/>
  <c r="R199" i="2"/>
  <c r="R175" i="2" s="1"/>
  <c r="R174" i="2" s="1"/>
  <c r="S199" i="2" l="1"/>
  <c r="U199" i="2"/>
  <c r="H468" i="55"/>
  <c r="H465" i="55" s="1"/>
  <c r="H484" i="55"/>
  <c r="H483" i="55" s="1"/>
  <c r="H681" i="55"/>
  <c r="U227" i="2"/>
  <c r="J293" i="55"/>
  <c r="H293" i="55" s="1"/>
  <c r="H294" i="55"/>
  <c r="J468" i="55"/>
  <c r="H900" i="55"/>
  <c r="J670" i="55"/>
  <c r="J669" i="55" s="1"/>
  <c r="H675" i="55"/>
  <c r="J175" i="2"/>
  <c r="J174" i="2" s="1"/>
  <c r="S175" i="2"/>
  <c r="S174" i="2" s="1"/>
  <c r="S227" i="2"/>
  <c r="S568" i="2"/>
  <c r="T227" i="2"/>
  <c r="V227" i="2"/>
  <c r="J465" i="55" l="1"/>
  <c r="J464" i="55" s="1"/>
  <c r="H860" i="55"/>
  <c r="H670" i="55"/>
  <c r="H524" i="55"/>
  <c r="R568" i="2"/>
  <c r="R634" i="2" s="1"/>
  <c r="J463" i="55" l="1"/>
  <c r="H464" i="55"/>
  <c r="J691" i="55"/>
  <c r="H691" i="55" s="1"/>
  <c r="H721" i="55"/>
  <c r="H669" i="55"/>
  <c r="J668" i="55"/>
  <c r="J589" i="55" s="1"/>
  <c r="Q568" i="2"/>
  <c r="H463" i="55" l="1"/>
  <c r="H668" i="55"/>
  <c r="H589" i="55"/>
  <c r="P568" i="2"/>
  <c r="P634" i="2" s="1"/>
  <c r="H118" i="2"/>
  <c r="H214" i="2"/>
  <c r="G342" i="2"/>
  <c r="G343" i="2"/>
  <c r="O568" i="2" l="1"/>
  <c r="N568" i="2" l="1"/>
  <c r="N634" i="2" s="1"/>
  <c r="M568" i="2" l="1"/>
  <c r="M634" i="2" s="1"/>
  <c r="H151" i="2"/>
  <c r="H141" i="2" l="1"/>
  <c r="G391" i="2"/>
  <c r="J568" i="2" l="1"/>
  <c r="J634" i="2" s="1"/>
  <c r="I568" i="2" l="1"/>
  <c r="I73" i="2"/>
  <c r="T10" i="2" l="1"/>
  <c r="T9" i="2" s="1"/>
  <c r="H393" i="2"/>
  <c r="G394" i="2"/>
  <c r="G395" i="2"/>
  <c r="G396" i="2"/>
  <c r="G397" i="2"/>
  <c r="G398" i="2"/>
  <c r="G393" i="2" l="1"/>
  <c r="H369" i="2" l="1"/>
  <c r="G370" i="2"/>
  <c r="G371" i="2"/>
  <c r="G372" i="2"/>
  <c r="G373" i="2"/>
  <c r="G374" i="2"/>
  <c r="G375" i="2"/>
  <c r="G376" i="2"/>
  <c r="G368" i="2"/>
  <c r="G369" i="2" l="1"/>
  <c r="H273" i="2" l="1"/>
  <c r="G275" i="2"/>
  <c r="G276" i="2"/>
  <c r="G277" i="2"/>
  <c r="G278" i="2"/>
  <c r="G279" i="2"/>
  <c r="G280" i="2"/>
  <c r="G281" i="2"/>
  <c r="G282" i="2"/>
  <c r="G283" i="2"/>
  <c r="G284" i="2"/>
  <c r="G285" i="2"/>
  <c r="G274" i="2"/>
  <c r="H377" i="2"/>
  <c r="G378" i="2"/>
  <c r="G379" i="2"/>
  <c r="G380" i="2"/>
  <c r="G381" i="2"/>
  <c r="G382" i="2"/>
  <c r="G383" i="2"/>
  <c r="G384" i="2"/>
  <c r="G385" i="2"/>
  <c r="G386" i="2"/>
  <c r="G377" i="2"/>
  <c r="G153" i="2" l="1"/>
  <c r="G154" i="2"/>
  <c r="G155" i="2"/>
  <c r="G156" i="2"/>
  <c r="G158" i="2"/>
  <c r="G160" i="2"/>
  <c r="G161" i="2"/>
  <c r="G166" i="2"/>
  <c r="G167" i="2"/>
  <c r="G168" i="2"/>
  <c r="G169" i="2"/>
  <c r="G170" i="2"/>
  <c r="G152" i="2"/>
  <c r="E38" i="19" l="1"/>
  <c r="H222" i="2" l="1"/>
  <c r="G151" i="2" l="1"/>
  <c r="G222" i="2"/>
  <c r="E224" i="2"/>
  <c r="F224" i="2"/>
  <c r="H224" i="2"/>
  <c r="U224" i="2" s="1"/>
  <c r="I224" i="2"/>
  <c r="V224" i="2" s="1"/>
  <c r="T224" i="2" l="1"/>
  <c r="D224" i="2"/>
  <c r="G214" i="2"/>
  <c r="G224" i="2"/>
  <c r="H387" i="2" l="1"/>
  <c r="H298" i="2" l="1"/>
  <c r="H315" i="2"/>
  <c r="H333" i="2"/>
  <c r="H359" i="2"/>
  <c r="H355" i="2"/>
  <c r="H346" i="2"/>
  <c r="H519" i="2" l="1"/>
  <c r="H471" i="2"/>
  <c r="G442" i="2"/>
  <c r="H404" i="2"/>
  <c r="H399" i="2" s="1"/>
  <c r="G68" i="2" l="1"/>
  <c r="G180" i="2"/>
  <c r="H287" i="2"/>
  <c r="G288" i="2"/>
  <c r="G289" i="2"/>
  <c r="G290" i="2"/>
  <c r="G291" i="2"/>
  <c r="G286" i="2"/>
  <c r="H441" i="2"/>
  <c r="G287" i="2" l="1"/>
  <c r="G522" i="2"/>
  <c r="G524" i="2"/>
  <c r="G534" i="2"/>
  <c r="G536" i="2"/>
  <c r="G566" i="2"/>
  <c r="G565" i="2"/>
  <c r="G333" i="2" l="1"/>
  <c r="O634" i="2" l="1"/>
  <c r="Q634" i="2"/>
  <c r="S634" i="2" l="1"/>
  <c r="H126" i="2"/>
  <c r="U126" i="2" s="1"/>
  <c r="G129" i="2"/>
  <c r="G130" i="2"/>
  <c r="T126" i="2" l="1"/>
  <c r="T124" i="2" s="1"/>
  <c r="T72" i="2" s="1"/>
  <c r="U124" i="2"/>
  <c r="U72" i="2" s="1"/>
  <c r="G441" i="2" l="1"/>
  <c r="G453" i="2"/>
  <c r="G501" i="2" l="1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7" i="2"/>
  <c r="H64" i="2"/>
  <c r="G65" i="2"/>
  <c r="G66" i="2"/>
  <c r="H363" i="2"/>
  <c r="H297" i="2" s="1"/>
  <c r="G364" i="2"/>
  <c r="G365" i="2"/>
  <c r="G366" i="2"/>
  <c r="G367" i="2"/>
  <c r="D363" i="2"/>
  <c r="H60" i="2" l="1"/>
  <c r="G363" i="2"/>
  <c r="G60" i="2" l="1"/>
  <c r="G574" i="2" l="1"/>
  <c r="G402" i="2"/>
  <c r="G403" i="2"/>
  <c r="H19" i="2"/>
  <c r="G67" i="2" l="1"/>
  <c r="G26" i="2" l="1"/>
  <c r="G25" i="2"/>
  <c r="G102" i="2" l="1"/>
  <c r="G121" i="2"/>
  <c r="G179" i="2"/>
  <c r="G181" i="2"/>
  <c r="G182" i="2"/>
  <c r="G120" i="2" l="1"/>
  <c r="G387" i="2"/>
  <c r="G388" i="2"/>
  <c r="G389" i="2"/>
  <c r="G390" i="2"/>
  <c r="G95" i="2" l="1"/>
  <c r="G90" i="2"/>
  <c r="G91" i="2"/>
  <c r="G92" i="2"/>
  <c r="G99" i="2"/>
  <c r="G110" i="2"/>
  <c r="G111" i="2"/>
  <c r="G112" i="2"/>
  <c r="G177" i="2"/>
  <c r="G178" i="2" l="1"/>
  <c r="G122" i="2"/>
  <c r="G123" i="2"/>
  <c r="D31" i="2" l="1"/>
  <c r="G31" i="2"/>
  <c r="G32" i="2"/>
  <c r="G33" i="2"/>
  <c r="G34" i="2"/>
  <c r="G58" i="2"/>
  <c r="G57" i="2" s="1"/>
  <c r="F57" i="2"/>
  <c r="E57" i="2"/>
  <c r="D57" i="2"/>
  <c r="H530" i="2"/>
  <c r="G547" i="2"/>
  <c r="G443" i="2"/>
  <c r="G444" i="2"/>
  <c r="G445" i="2"/>
  <c r="G446" i="2"/>
  <c r="G447" i="2"/>
  <c r="G448" i="2"/>
  <c r="G449" i="2"/>
  <c r="G450" i="2"/>
  <c r="G451" i="2"/>
  <c r="G452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392" i="2"/>
  <c r="G273" i="2"/>
  <c r="G216" i="2"/>
  <c r="G215" i="2"/>
  <c r="G176" i="2"/>
  <c r="G171" i="2"/>
  <c r="G172" i="2"/>
  <c r="G173" i="2"/>
  <c r="D633" i="2"/>
  <c r="F632" i="2"/>
  <c r="E632" i="2"/>
  <c r="D631" i="2"/>
  <c r="D630" i="2" s="1"/>
  <c r="F630" i="2"/>
  <c r="E630" i="2"/>
  <c r="D629" i="2"/>
  <c r="D628" i="2"/>
  <c r="F627" i="2"/>
  <c r="F626" i="2" s="1"/>
  <c r="E627" i="2"/>
  <c r="D625" i="2"/>
  <c r="D624" i="2"/>
  <c r="F623" i="2"/>
  <c r="E623" i="2"/>
  <c r="D620" i="2"/>
  <c r="F619" i="2"/>
  <c r="E619" i="2"/>
  <c r="D618" i="2"/>
  <c r="D617" i="2"/>
  <c r="D616" i="2"/>
  <c r="D615" i="2"/>
  <c r="F614" i="2"/>
  <c r="E614" i="2"/>
  <c r="D613" i="2"/>
  <c r="D612" i="2"/>
  <c r="F611" i="2"/>
  <c r="F609" i="2" s="1"/>
  <c r="E611" i="2"/>
  <c r="E609" i="2" s="1"/>
  <c r="D610" i="2"/>
  <c r="D607" i="2"/>
  <c r="F606" i="2"/>
  <c r="E606" i="2"/>
  <c r="D605" i="2"/>
  <c r="D604" i="2"/>
  <c r="D603" i="2"/>
  <c r="D602" i="2"/>
  <c r="D601" i="2"/>
  <c r="F600" i="2"/>
  <c r="E600" i="2"/>
  <c r="D599" i="2"/>
  <c r="D598" i="2"/>
  <c r="D597" i="2"/>
  <c r="D596" i="2"/>
  <c r="D595" i="2"/>
  <c r="D594" i="2"/>
  <c r="D593" i="2"/>
  <c r="D592" i="2"/>
  <c r="E591" i="2"/>
  <c r="D591" i="2" s="1"/>
  <c r="D590" i="2"/>
  <c r="D589" i="2"/>
  <c r="D588" i="2"/>
  <c r="D587" i="2"/>
  <c r="D586" i="2"/>
  <c r="D585" i="2"/>
  <c r="D584" i="2"/>
  <c r="F583" i="2"/>
  <c r="F571" i="2" s="1"/>
  <c r="E583" i="2"/>
  <c r="D582" i="2"/>
  <c r="D577" i="2"/>
  <c r="D576" i="2"/>
  <c r="D575" i="2"/>
  <c r="D573" i="2"/>
  <c r="D572" i="2"/>
  <c r="D570" i="2"/>
  <c r="D569" i="2"/>
  <c r="D567" i="2"/>
  <c r="D565" i="2"/>
  <c r="F564" i="2"/>
  <c r="E564" i="2"/>
  <c r="D563" i="2"/>
  <c r="D562" i="2"/>
  <c r="F561" i="2"/>
  <c r="E561" i="2"/>
  <c r="D560" i="2"/>
  <c r="D559" i="2"/>
  <c r="F558" i="2"/>
  <c r="F557" i="2" s="1"/>
  <c r="E558" i="2"/>
  <c r="D556" i="2"/>
  <c r="F555" i="2"/>
  <c r="E555" i="2"/>
  <c r="D554" i="2"/>
  <c r="F553" i="2"/>
  <c r="E553" i="2"/>
  <c r="D551" i="2"/>
  <c r="D550" i="2"/>
  <c r="F549" i="2"/>
  <c r="E549" i="2"/>
  <c r="D546" i="2"/>
  <c r="D545" i="2"/>
  <c r="D544" i="2"/>
  <c r="F543" i="2"/>
  <c r="E543" i="2"/>
  <c r="D542" i="2"/>
  <c r="D541" i="2"/>
  <c r="D540" i="2"/>
  <c r="F539" i="2"/>
  <c r="E539" i="2"/>
  <c r="D538" i="2"/>
  <c r="D537" i="2"/>
  <c r="D535" i="2"/>
  <c r="D533" i="2"/>
  <c r="D532" i="2"/>
  <c r="D531" i="2"/>
  <c r="F530" i="2"/>
  <c r="E530" i="2"/>
  <c r="D527" i="2"/>
  <c r="D526" i="2"/>
  <c r="D525" i="2"/>
  <c r="D523" i="2"/>
  <c r="D521" i="2"/>
  <c r="D520" i="2"/>
  <c r="F519" i="2"/>
  <c r="E519" i="2"/>
  <c r="D518" i="2"/>
  <c r="D515" i="2"/>
  <c r="D514" i="2"/>
  <c r="D513" i="2"/>
  <c r="D512" i="2"/>
  <c r="D511" i="2"/>
  <c r="D510" i="2"/>
  <c r="D509" i="2"/>
  <c r="D508" i="2"/>
  <c r="D507" i="2"/>
  <c r="D506" i="2"/>
  <c r="D505" i="2"/>
  <c r="D504" i="2"/>
  <c r="D503" i="2"/>
  <c r="D502" i="2"/>
  <c r="D501" i="2"/>
  <c r="D500" i="2"/>
  <c r="D499" i="2"/>
  <c r="D498" i="2"/>
  <c r="D497" i="2"/>
  <c r="D496" i="2"/>
  <c r="D495" i="2"/>
  <c r="D493" i="2"/>
  <c r="D492" i="2"/>
  <c r="D491" i="2"/>
  <c r="D490" i="2"/>
  <c r="D489" i="2"/>
  <c r="D488" i="2"/>
  <c r="D487" i="2"/>
  <c r="F486" i="2"/>
  <c r="E486" i="2"/>
  <c r="D485" i="2"/>
  <c r="D484" i="2"/>
  <c r="D483" i="2"/>
  <c r="D482" i="2"/>
  <c r="D481" i="2"/>
  <c r="D480" i="2"/>
  <c r="D479" i="2"/>
  <c r="D478" i="2"/>
  <c r="F477" i="2"/>
  <c r="E477" i="2"/>
  <c r="D474" i="2"/>
  <c r="D473" i="2"/>
  <c r="D472" i="2"/>
  <c r="F471" i="2"/>
  <c r="E471" i="2"/>
  <c r="D470" i="2"/>
  <c r="D469" i="2"/>
  <c r="D468" i="2"/>
  <c r="F467" i="2"/>
  <c r="E467" i="2"/>
  <c r="D465" i="2"/>
  <c r="D464" i="2"/>
  <c r="D463" i="2"/>
  <c r="D462" i="2"/>
  <c r="D461" i="2"/>
  <c r="D460" i="2"/>
  <c r="D459" i="2"/>
  <c r="D458" i="2"/>
  <c r="D457" i="2"/>
  <c r="D456" i="2"/>
  <c r="D455" i="2"/>
  <c r="D454" i="2"/>
  <c r="D451" i="2"/>
  <c r="D450" i="2"/>
  <c r="D449" i="2"/>
  <c r="D448" i="2"/>
  <c r="D447" i="2"/>
  <c r="D446" i="2"/>
  <c r="D445" i="2"/>
  <c r="D444" i="2"/>
  <c r="D443" i="2"/>
  <c r="D441" i="2"/>
  <c r="E440" i="2"/>
  <c r="D440" i="2" s="1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2" i="2"/>
  <c r="D401" i="2"/>
  <c r="D400" i="2"/>
  <c r="F399" i="2"/>
  <c r="E399" i="2"/>
  <c r="D377" i="2"/>
  <c r="D362" i="2"/>
  <c r="D361" i="2"/>
  <c r="D360" i="2"/>
  <c r="F359" i="2"/>
  <c r="E359" i="2"/>
  <c r="D358" i="2"/>
  <c r="D357" i="2"/>
  <c r="D356" i="2"/>
  <c r="F355" i="2"/>
  <c r="E355" i="2"/>
  <c r="D354" i="2"/>
  <c r="D353" i="2"/>
  <c r="D352" i="2"/>
  <c r="D351" i="2"/>
  <c r="D350" i="2"/>
  <c r="D349" i="2"/>
  <c r="D348" i="2"/>
  <c r="D347" i="2"/>
  <c r="F346" i="2"/>
  <c r="E346" i="2"/>
  <c r="D345" i="2"/>
  <c r="D344" i="2"/>
  <c r="D342" i="2"/>
  <c r="D341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E319" i="2"/>
  <c r="D319" i="2" s="1"/>
  <c r="D318" i="2"/>
  <c r="D317" i="2"/>
  <c r="D316" i="2"/>
  <c r="F315" i="2"/>
  <c r="E315" i="2"/>
  <c r="D314" i="2"/>
  <c r="D313" i="2"/>
  <c r="D312" i="2"/>
  <c r="D311" i="2"/>
  <c r="D310" i="2"/>
  <c r="F309" i="2"/>
  <c r="D309" i="2" s="1"/>
  <c r="D308" i="2"/>
  <c r="D307" i="2"/>
  <c r="D306" i="2"/>
  <c r="D305" i="2"/>
  <c r="D304" i="2"/>
  <c r="D302" i="2"/>
  <c r="D301" i="2"/>
  <c r="D300" i="2"/>
  <c r="D299" i="2"/>
  <c r="F298" i="2"/>
  <c r="E298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F259" i="2"/>
  <c r="E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F229" i="2"/>
  <c r="E229" i="2"/>
  <c r="D226" i="2"/>
  <c r="D225" i="2"/>
  <c r="D223" i="2"/>
  <c r="D222" i="2"/>
  <c r="D221" i="2"/>
  <c r="D220" i="2"/>
  <c r="D219" i="2"/>
  <c r="D218" i="2"/>
  <c r="D217" i="2"/>
  <c r="D215" i="2"/>
  <c r="F214" i="2"/>
  <c r="E214" i="2"/>
  <c r="D213" i="2"/>
  <c r="D212" i="2"/>
  <c r="D211" i="2"/>
  <c r="D210" i="2"/>
  <c r="D209" i="2"/>
  <c r="D208" i="2"/>
  <c r="D207" i="2"/>
  <c r="D206" i="2"/>
  <c r="D205" i="2"/>
  <c r="D204" i="2"/>
  <c r="D203" i="2"/>
  <c r="F202" i="2"/>
  <c r="E202" i="2"/>
  <c r="D201" i="2"/>
  <c r="D200" i="2"/>
  <c r="F199" i="2"/>
  <c r="E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F184" i="2"/>
  <c r="F175" i="2" s="1"/>
  <c r="E184" i="2"/>
  <c r="D183" i="2"/>
  <c r="E175" i="2"/>
  <c r="D151" i="2"/>
  <c r="D150" i="2"/>
  <c r="D149" i="2"/>
  <c r="D148" i="2"/>
  <c r="D147" i="2"/>
  <c r="D146" i="2"/>
  <c r="D145" i="2"/>
  <c r="D144" i="2"/>
  <c r="D143" i="2"/>
  <c r="D142" i="2"/>
  <c r="F141" i="2"/>
  <c r="E141" i="2"/>
  <c r="D140" i="2"/>
  <c r="D139" i="2"/>
  <c r="D138" i="2"/>
  <c r="D137" i="2"/>
  <c r="D136" i="2"/>
  <c r="D134" i="2"/>
  <c r="D133" i="2"/>
  <c r="D132" i="2"/>
  <c r="D131" i="2"/>
  <c r="D128" i="2"/>
  <c r="D127" i="2"/>
  <c r="F126" i="2"/>
  <c r="D126" i="2" s="1"/>
  <c r="D125" i="2"/>
  <c r="E124" i="2"/>
  <c r="D119" i="2"/>
  <c r="F118" i="2"/>
  <c r="E118" i="2"/>
  <c r="D117" i="2"/>
  <c r="F116" i="2"/>
  <c r="E116" i="2"/>
  <c r="D115" i="2"/>
  <c r="D114" i="2"/>
  <c r="F113" i="2"/>
  <c r="E113" i="2"/>
  <c r="D109" i="2"/>
  <c r="D108" i="2"/>
  <c r="D107" i="2"/>
  <c r="D106" i="2"/>
  <c r="D105" i="2"/>
  <c r="D104" i="2"/>
  <c r="D103" i="2"/>
  <c r="D101" i="2"/>
  <c r="D100" i="2"/>
  <c r="D98" i="2"/>
  <c r="D95" i="2"/>
  <c r="D94" i="2"/>
  <c r="D93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F74" i="2"/>
  <c r="F73" i="2" s="1"/>
  <c r="E74" i="2"/>
  <c r="E73" i="2" s="1"/>
  <c r="D71" i="2"/>
  <c r="F70" i="2"/>
  <c r="E70" i="2"/>
  <c r="D69" i="2"/>
  <c r="D64" i="2"/>
  <c r="D63" i="2"/>
  <c r="D62" i="2"/>
  <c r="D61" i="2"/>
  <c r="F60" i="2"/>
  <c r="E60" i="2"/>
  <c r="D56" i="2"/>
  <c r="D55" i="2"/>
  <c r="D53" i="2"/>
  <c r="D52" i="2"/>
  <c r="D51" i="2"/>
  <c r="D50" i="2"/>
  <c r="D49" i="2"/>
  <c r="D48" i="2"/>
  <c r="D47" i="2"/>
  <c r="D46" i="2"/>
  <c r="D45" i="2"/>
  <c r="F44" i="2"/>
  <c r="E44" i="2"/>
  <c r="D42" i="2"/>
  <c r="D41" i="2"/>
  <c r="D40" i="2"/>
  <c r="D39" i="2"/>
  <c r="D38" i="2"/>
  <c r="D37" i="2"/>
  <c r="D36" i="2"/>
  <c r="D33" i="2"/>
  <c r="D32" i="2"/>
  <c r="D30" i="2"/>
  <c r="F29" i="2"/>
  <c r="E29" i="2"/>
  <c r="D28" i="2"/>
  <c r="F27" i="2"/>
  <c r="E27" i="2"/>
  <c r="D24" i="2"/>
  <c r="F23" i="2"/>
  <c r="E23" i="2"/>
  <c r="D22" i="2"/>
  <c r="D21" i="2"/>
  <c r="D20" i="2"/>
  <c r="F19" i="2"/>
  <c r="E19" i="2"/>
  <c r="D18" i="2"/>
  <c r="F17" i="2"/>
  <c r="E17" i="2"/>
  <c r="D16" i="2"/>
  <c r="F15" i="2"/>
  <c r="E15" i="2"/>
  <c r="D14" i="2"/>
  <c r="D13" i="2"/>
  <c r="D12" i="2"/>
  <c r="F11" i="2"/>
  <c r="E11" i="2"/>
  <c r="D10" i="2"/>
  <c r="F9" i="2"/>
  <c r="E9" i="2"/>
  <c r="H44" i="2"/>
  <c r="H477" i="2"/>
  <c r="H476" i="2" s="1"/>
  <c r="G480" i="2"/>
  <c r="H619" i="2"/>
  <c r="H606" i="2"/>
  <c r="G149" i="2"/>
  <c r="H543" i="2"/>
  <c r="G543" i="2" s="1"/>
  <c r="E53" i="19"/>
  <c r="H259" i="2"/>
  <c r="G631" i="2"/>
  <c r="G630" i="2" s="1"/>
  <c r="H630" i="2"/>
  <c r="G62" i="2"/>
  <c r="G584" i="2"/>
  <c r="G585" i="2"/>
  <c r="G586" i="2"/>
  <c r="G587" i="2"/>
  <c r="H583" i="2"/>
  <c r="G531" i="2"/>
  <c r="I486" i="2"/>
  <c r="V486" i="2" s="1"/>
  <c r="G484" i="2"/>
  <c r="H611" i="2"/>
  <c r="G10" i="2"/>
  <c r="G12" i="2"/>
  <c r="G13" i="2"/>
  <c r="G14" i="2"/>
  <c r="G16" i="2"/>
  <c r="G18" i="2"/>
  <c r="G20" i="2"/>
  <c r="G21" i="2"/>
  <c r="G22" i="2"/>
  <c r="G24" i="2"/>
  <c r="G28" i="2"/>
  <c r="G30" i="2"/>
  <c r="G36" i="2"/>
  <c r="G37" i="2"/>
  <c r="G38" i="2"/>
  <c r="G39" i="2"/>
  <c r="G40" i="2"/>
  <c r="G41" i="2"/>
  <c r="G42" i="2"/>
  <c r="G45" i="2"/>
  <c r="G46" i="2"/>
  <c r="G47" i="2"/>
  <c r="G48" i="2"/>
  <c r="G49" i="2"/>
  <c r="G50" i="2"/>
  <c r="G51" i="2"/>
  <c r="G52" i="2"/>
  <c r="G53" i="2"/>
  <c r="G55" i="2"/>
  <c r="G56" i="2"/>
  <c r="G61" i="2"/>
  <c r="G63" i="2"/>
  <c r="G64" i="2"/>
  <c r="G69" i="2"/>
  <c r="G71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3" i="2"/>
  <c r="G94" i="2"/>
  <c r="G98" i="2"/>
  <c r="G100" i="2"/>
  <c r="G101" i="2"/>
  <c r="G103" i="2"/>
  <c r="G104" i="2"/>
  <c r="G105" i="2"/>
  <c r="G106" i="2"/>
  <c r="G107" i="2"/>
  <c r="G108" i="2"/>
  <c r="G109" i="2"/>
  <c r="G114" i="2"/>
  <c r="G115" i="2"/>
  <c r="G117" i="2"/>
  <c r="G119" i="2"/>
  <c r="G125" i="2"/>
  <c r="G127" i="2"/>
  <c r="G128" i="2"/>
  <c r="G131" i="2"/>
  <c r="G132" i="2"/>
  <c r="G133" i="2"/>
  <c r="G134" i="2"/>
  <c r="G136" i="2"/>
  <c r="G137" i="2"/>
  <c r="G138" i="2"/>
  <c r="G139" i="2"/>
  <c r="G140" i="2"/>
  <c r="G143" i="2"/>
  <c r="G144" i="2"/>
  <c r="G145" i="2"/>
  <c r="G146" i="2"/>
  <c r="G147" i="2"/>
  <c r="G148" i="2"/>
  <c r="G150" i="2"/>
  <c r="G183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200" i="2"/>
  <c r="G201" i="2"/>
  <c r="G203" i="2"/>
  <c r="G204" i="2"/>
  <c r="G205" i="2"/>
  <c r="G206" i="2"/>
  <c r="G207" i="2"/>
  <c r="G208" i="2"/>
  <c r="G209" i="2"/>
  <c r="G210" i="2"/>
  <c r="G211" i="2"/>
  <c r="G212" i="2"/>
  <c r="G213" i="2"/>
  <c r="G217" i="2"/>
  <c r="G218" i="2"/>
  <c r="G219" i="2"/>
  <c r="G220" i="2"/>
  <c r="G221" i="2"/>
  <c r="G223" i="2"/>
  <c r="G225" i="2"/>
  <c r="G226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99" i="2"/>
  <c r="G300" i="2"/>
  <c r="G301" i="2"/>
  <c r="G302" i="2"/>
  <c r="G304" i="2"/>
  <c r="G305" i="2"/>
  <c r="G306" i="2"/>
  <c r="G307" i="2"/>
  <c r="G308" i="2"/>
  <c r="G310" i="2"/>
  <c r="G311" i="2"/>
  <c r="G312" i="2"/>
  <c r="G313" i="2"/>
  <c r="G314" i="2"/>
  <c r="G316" i="2"/>
  <c r="G317" i="2"/>
  <c r="G318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4" i="2"/>
  <c r="G335" i="2"/>
  <c r="G336" i="2"/>
  <c r="G337" i="2"/>
  <c r="G338" i="2"/>
  <c r="G339" i="2"/>
  <c r="G340" i="2"/>
  <c r="G341" i="2"/>
  <c r="G344" i="2"/>
  <c r="G345" i="2"/>
  <c r="G347" i="2"/>
  <c r="G348" i="2"/>
  <c r="G349" i="2"/>
  <c r="G350" i="2"/>
  <c r="G351" i="2"/>
  <c r="G352" i="2"/>
  <c r="G353" i="2"/>
  <c r="G354" i="2"/>
  <c r="G356" i="2"/>
  <c r="G357" i="2"/>
  <c r="G358" i="2"/>
  <c r="G360" i="2"/>
  <c r="G361" i="2"/>
  <c r="G362" i="2"/>
  <c r="G400" i="2"/>
  <c r="G401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68" i="2"/>
  <c r="G469" i="2"/>
  <c r="G470" i="2"/>
  <c r="G472" i="2"/>
  <c r="G473" i="2"/>
  <c r="G474" i="2"/>
  <c r="G478" i="2"/>
  <c r="G479" i="2"/>
  <c r="G481" i="2"/>
  <c r="G482" i="2"/>
  <c r="G483" i="2"/>
  <c r="G485" i="2"/>
  <c r="G487" i="2"/>
  <c r="G488" i="2"/>
  <c r="G489" i="2"/>
  <c r="G490" i="2"/>
  <c r="G491" i="2"/>
  <c r="G492" i="2"/>
  <c r="G493" i="2"/>
  <c r="G495" i="2"/>
  <c r="G496" i="2"/>
  <c r="G497" i="2"/>
  <c r="G498" i="2"/>
  <c r="G499" i="2"/>
  <c r="G500" i="2"/>
  <c r="G518" i="2"/>
  <c r="G520" i="2"/>
  <c r="G521" i="2"/>
  <c r="G523" i="2"/>
  <c r="G525" i="2"/>
  <c r="G526" i="2"/>
  <c r="G527" i="2"/>
  <c r="G532" i="2"/>
  <c r="G533" i="2"/>
  <c r="G535" i="2"/>
  <c r="G537" i="2"/>
  <c r="G538" i="2"/>
  <c r="G540" i="2"/>
  <c r="G541" i="2"/>
  <c r="G542" i="2"/>
  <c r="G544" i="2"/>
  <c r="G545" i="2"/>
  <c r="G546" i="2"/>
  <c r="G550" i="2"/>
  <c r="G551" i="2"/>
  <c r="G554" i="2"/>
  <c r="G556" i="2"/>
  <c r="G559" i="2"/>
  <c r="G560" i="2"/>
  <c r="G562" i="2"/>
  <c r="G563" i="2"/>
  <c r="G567" i="2"/>
  <c r="G569" i="2"/>
  <c r="H591" i="2"/>
  <c r="U591" i="2" s="1"/>
  <c r="U571" i="2" s="1"/>
  <c r="H600" i="2"/>
  <c r="G570" i="2"/>
  <c r="G572" i="2"/>
  <c r="G573" i="2"/>
  <c r="G575" i="2"/>
  <c r="G576" i="2"/>
  <c r="G577" i="2"/>
  <c r="G588" i="2"/>
  <c r="G589" i="2"/>
  <c r="G590" i="2"/>
  <c r="G592" i="2"/>
  <c r="G593" i="2"/>
  <c r="G594" i="2"/>
  <c r="G595" i="2"/>
  <c r="G596" i="2"/>
  <c r="G597" i="2"/>
  <c r="G598" i="2"/>
  <c r="G599" i="2"/>
  <c r="G601" i="2"/>
  <c r="G602" i="2"/>
  <c r="G603" i="2"/>
  <c r="G604" i="2"/>
  <c r="G605" i="2"/>
  <c r="G607" i="2"/>
  <c r="G610" i="2"/>
  <c r="G612" i="2"/>
  <c r="G613" i="2"/>
  <c r="G615" i="2"/>
  <c r="G616" i="2"/>
  <c r="G617" i="2"/>
  <c r="G618" i="2"/>
  <c r="G620" i="2"/>
  <c r="G621" i="2"/>
  <c r="G622" i="2"/>
  <c r="G624" i="2"/>
  <c r="G625" i="2"/>
  <c r="G628" i="2"/>
  <c r="G629" i="2"/>
  <c r="H539" i="2"/>
  <c r="H627" i="2"/>
  <c r="H124" i="2"/>
  <c r="H229" i="2"/>
  <c r="H467" i="2"/>
  <c r="H486" i="2"/>
  <c r="U486" i="2" s="1"/>
  <c r="I184" i="2"/>
  <c r="H184" i="2"/>
  <c r="U184" i="2" s="1"/>
  <c r="H555" i="2"/>
  <c r="H116" i="2"/>
  <c r="H9" i="2"/>
  <c r="H11" i="2"/>
  <c r="H15" i="2"/>
  <c r="H17" i="2"/>
  <c r="H23" i="2"/>
  <c r="U23" i="2" s="1"/>
  <c r="U8" i="2" s="1"/>
  <c r="H27" i="2"/>
  <c r="H70" i="2"/>
  <c r="H113" i="2"/>
  <c r="H202" i="2"/>
  <c r="G530" i="2"/>
  <c r="H549" i="2"/>
  <c r="H553" i="2"/>
  <c r="U553" i="2" s="1"/>
  <c r="H614" i="2"/>
  <c r="U614" i="2" s="1"/>
  <c r="H623" i="2"/>
  <c r="G623" i="2" s="1"/>
  <c r="H632" i="2"/>
  <c r="G633" i="2"/>
  <c r="I199" i="2"/>
  <c r="V199" i="2" s="1"/>
  <c r="T199" i="2" s="1"/>
  <c r="I23" i="2"/>
  <c r="I614" i="2"/>
  <c r="I113" i="2"/>
  <c r="I72" i="2" s="1"/>
  <c r="I553" i="2"/>
  <c r="G259" i="2"/>
  <c r="D471" i="2"/>
  <c r="D116" i="2"/>
  <c r="D355" i="2"/>
  <c r="D399" i="2"/>
  <c r="D467" i="2"/>
  <c r="D558" i="2"/>
  <c r="D29" i="2"/>
  <c r="F124" i="2"/>
  <c r="D124" i="2" s="1"/>
  <c r="D600" i="2"/>
  <c r="E439" i="2"/>
  <c r="E476" i="2"/>
  <c r="E475" i="2" s="1"/>
  <c r="D619" i="2"/>
  <c r="D315" i="2"/>
  <c r="D202" i="2"/>
  <c r="D530" i="2"/>
  <c r="D543" i="2"/>
  <c r="D555" i="2"/>
  <c r="D606" i="2"/>
  <c r="D359" i="2"/>
  <c r="D614" i="2"/>
  <c r="D549" i="2"/>
  <c r="D564" i="2"/>
  <c r="G126" i="2"/>
  <c r="D15" i="2"/>
  <c r="D184" i="2"/>
  <c r="D298" i="2"/>
  <c r="D346" i="2"/>
  <c r="E228" i="2"/>
  <c r="E297" i="2"/>
  <c r="E548" i="2"/>
  <c r="E557" i="2"/>
  <c r="D557" i="2" s="1"/>
  <c r="D519" i="2"/>
  <c r="E529" i="2"/>
  <c r="G606" i="2"/>
  <c r="E626" i="2"/>
  <c r="D626" i="2" s="1"/>
  <c r="F8" i="2"/>
  <c r="D486" i="2"/>
  <c r="F548" i="2"/>
  <c r="D611" i="2"/>
  <c r="G113" i="2"/>
  <c r="G74" i="2"/>
  <c r="E72" i="2"/>
  <c r="D627" i="2"/>
  <c r="G23" i="2"/>
  <c r="G600" i="2"/>
  <c r="F174" i="2"/>
  <c r="F568" i="2"/>
  <c r="E608" i="2"/>
  <c r="D609" i="2"/>
  <c r="G29" i="2"/>
  <c r="G539" i="2"/>
  <c r="G17" i="2"/>
  <c r="G440" i="2"/>
  <c r="G564" i="2"/>
  <c r="E8" i="2" l="1"/>
  <c r="F228" i="2"/>
  <c r="D17" i="2"/>
  <c r="D27" i="2"/>
  <c r="D44" i="2"/>
  <c r="D96" i="2"/>
  <c r="D118" i="2"/>
  <c r="D175" i="2"/>
  <c r="G96" i="2"/>
  <c r="H571" i="2"/>
  <c r="H228" i="2"/>
  <c r="H609" i="2"/>
  <c r="D228" i="2"/>
  <c r="D229" i="2"/>
  <c r="T486" i="2"/>
  <c r="I548" i="2"/>
  <c r="I528" i="2" s="1"/>
  <c r="V553" i="2"/>
  <c r="V548" i="2" s="1"/>
  <c r="V528" i="2" s="1"/>
  <c r="I609" i="2"/>
  <c r="I608" i="2" s="1"/>
  <c r="V614" i="2"/>
  <c r="V609" i="2" s="1"/>
  <c r="V608" i="2" s="1"/>
  <c r="U609" i="2"/>
  <c r="U608" i="2" s="1"/>
  <c r="V184" i="2"/>
  <c r="V175" i="2" s="1"/>
  <c r="V174" i="2" s="1"/>
  <c r="I175" i="2"/>
  <c r="I174" i="2" s="1"/>
  <c r="V23" i="2"/>
  <c r="V8" i="2" s="1"/>
  <c r="I8" i="2"/>
  <c r="T553" i="2"/>
  <c r="T548" i="2" s="1"/>
  <c r="T528" i="2" s="1"/>
  <c r="U548" i="2"/>
  <c r="U528" i="2" s="1"/>
  <c r="T184" i="2"/>
  <c r="T175" i="2" s="1"/>
  <c r="T174" i="2" s="1"/>
  <c r="U175" i="2"/>
  <c r="U174" i="2" s="1"/>
  <c r="T591" i="2"/>
  <c r="U568" i="2"/>
  <c r="E63" i="19"/>
  <c r="H43" i="2"/>
  <c r="E52" i="19"/>
  <c r="H73" i="2"/>
  <c r="H72" i="2" s="1"/>
  <c r="H8" i="2"/>
  <c r="G8" i="2" s="1"/>
  <c r="E65" i="19"/>
  <c r="E64" i="19" s="1"/>
  <c r="E49" i="19"/>
  <c r="G27" i="2"/>
  <c r="G583" i="2"/>
  <c r="D9" i="2"/>
  <c r="D11" i="2"/>
  <c r="D19" i="2"/>
  <c r="D23" i="2"/>
  <c r="E43" i="2"/>
  <c r="D60" i="2"/>
  <c r="D70" i="2"/>
  <c r="D113" i="2"/>
  <c r="D141" i="2"/>
  <c r="D199" i="2"/>
  <c r="D214" i="2"/>
  <c r="D259" i="2"/>
  <c r="F297" i="2"/>
  <c r="D297" i="2" s="1"/>
  <c r="G467" i="2"/>
  <c r="G553" i="2"/>
  <c r="G614" i="2"/>
  <c r="G561" i="2"/>
  <c r="G558" i="2"/>
  <c r="G549" i="2"/>
  <c r="G355" i="2"/>
  <c r="G199" i="2"/>
  <c r="E174" i="2"/>
  <c r="G44" i="2"/>
  <c r="G359" i="2"/>
  <c r="G486" i="2"/>
  <c r="G19" i="2"/>
  <c r="H548" i="2"/>
  <c r="D174" i="2"/>
  <c r="G555" i="2"/>
  <c r="G548" i="2" s="1"/>
  <c r="G15" i="2"/>
  <c r="H557" i="2"/>
  <c r="G116" i="2"/>
  <c r="G9" i="2"/>
  <c r="G184" i="2"/>
  <c r="H608" i="2"/>
  <c r="G124" i="2"/>
  <c r="G118" i="2"/>
  <c r="H175" i="2"/>
  <c r="H174" i="2" s="1"/>
  <c r="H439" i="2"/>
  <c r="H529" i="2"/>
  <c r="G229" i="2"/>
  <c r="G346" i="2"/>
  <c r="E56" i="19"/>
  <c r="G591" i="2"/>
  <c r="G471" i="2"/>
  <c r="E16" i="19"/>
  <c r="G632" i="2"/>
  <c r="F476" i="2"/>
  <c r="G141" i="2"/>
  <c r="E14" i="19"/>
  <c r="F439" i="2"/>
  <c r="F227" i="2" s="1"/>
  <c r="E571" i="2"/>
  <c r="F608" i="2"/>
  <c r="D608" i="2" s="1"/>
  <c r="D539" i="2"/>
  <c r="D553" i="2"/>
  <c r="D548" i="2" s="1"/>
  <c r="D561" i="2"/>
  <c r="D623" i="2"/>
  <c r="E30" i="19"/>
  <c r="E36" i="19"/>
  <c r="E24" i="19"/>
  <c r="G619" i="2"/>
  <c r="F72" i="2"/>
  <c r="F43" i="2"/>
  <c r="D43" i="2" s="1"/>
  <c r="D477" i="2"/>
  <c r="F529" i="2"/>
  <c r="E528" i="2"/>
  <c r="E29" i="19"/>
  <c r="D632" i="2"/>
  <c r="E59" i="19"/>
  <c r="E31" i="19"/>
  <c r="D583" i="2"/>
  <c r="G611" i="2"/>
  <c r="E15" i="19"/>
  <c r="G11" i="2"/>
  <c r="G519" i="2"/>
  <c r="E17" i="19"/>
  <c r="G477" i="2"/>
  <c r="E62" i="19"/>
  <c r="H626" i="2"/>
  <c r="G627" i="2"/>
  <c r="G557" i="2"/>
  <c r="E227" i="2"/>
  <c r="D8" i="2"/>
  <c r="G399" i="2"/>
  <c r="E26" i="19"/>
  <c r="G70" i="2"/>
  <c r="E60" i="19"/>
  <c r="E50" i="19"/>
  <c r="G202" i="2"/>
  <c r="G315" i="2"/>
  <c r="E32" i="19"/>
  <c r="G309" i="2"/>
  <c r="G298" i="2"/>
  <c r="D72" i="2"/>
  <c r="E19" i="19"/>
  <c r="E18" i="19"/>
  <c r="E23" i="19"/>
  <c r="E20" i="19"/>
  <c r="G175" i="2" l="1"/>
  <c r="T571" i="2"/>
  <c r="T568" i="2" s="1"/>
  <c r="T614" i="2"/>
  <c r="T609" i="2" s="1"/>
  <c r="T608" i="2" s="1"/>
  <c r="V634" i="2"/>
  <c r="T23" i="2"/>
  <c r="T8" i="2" s="1"/>
  <c r="E37" i="19"/>
  <c r="E61" i="19"/>
  <c r="E55" i="19"/>
  <c r="G439" i="2"/>
  <c r="G571" i="2"/>
  <c r="H568" i="2"/>
  <c r="G476" i="2"/>
  <c r="E33" i="19"/>
  <c r="H528" i="2"/>
  <c r="E35" i="19"/>
  <c r="G529" i="2"/>
  <c r="E47" i="19"/>
  <c r="H475" i="2"/>
  <c r="E45" i="19"/>
  <c r="E44" i="19" s="1"/>
  <c r="G228" i="2"/>
  <c r="E42" i="19"/>
  <c r="D227" i="2"/>
  <c r="H227" i="2"/>
  <c r="E54" i="19"/>
  <c r="E51" i="19" s="1"/>
  <c r="G626" i="2"/>
  <c r="D476" i="2"/>
  <c r="F475" i="2"/>
  <c r="D475" i="2" s="1"/>
  <c r="E41" i="19"/>
  <c r="E568" i="2"/>
  <c r="D568" i="2" s="1"/>
  <c r="D571" i="2"/>
  <c r="D439" i="2"/>
  <c r="G297" i="2"/>
  <c r="E13" i="19"/>
  <c r="F528" i="2"/>
  <c r="D529" i="2"/>
  <c r="G43" i="2"/>
  <c r="G73" i="2"/>
  <c r="E28" i="19"/>
  <c r="E634" i="2"/>
  <c r="E641" i="2" s="1"/>
  <c r="E48" i="19"/>
  <c r="G609" i="2"/>
  <c r="G568" i="2"/>
  <c r="E34" i="19" l="1"/>
  <c r="E58" i="19"/>
  <c r="E57" i="19" s="1"/>
  <c r="E27" i="19"/>
  <c r="E40" i="19"/>
  <c r="E22" i="19"/>
  <c r="E21" i="19" s="1"/>
  <c r="I634" i="2"/>
  <c r="V646" i="2" s="1"/>
  <c r="H634" i="2"/>
  <c r="G174" i="2"/>
  <c r="E46" i="19"/>
  <c r="G528" i="2"/>
  <c r="F634" i="2"/>
  <c r="F641" i="2" s="1"/>
  <c r="G475" i="2"/>
  <c r="G227" i="2"/>
  <c r="D528" i="2"/>
  <c r="D634" i="2" s="1"/>
  <c r="G72" i="2"/>
  <c r="G608" i="2"/>
  <c r="U646" i="2" l="1"/>
  <c r="U634" i="2"/>
  <c r="T634" i="2" s="1"/>
  <c r="V643" i="2"/>
  <c r="U643" i="2"/>
  <c r="G634" i="2"/>
  <c r="T646" i="2" s="1"/>
  <c r="T643" i="2" l="1"/>
  <c r="E43" i="19"/>
  <c r="E39" i="19" s="1"/>
  <c r="E67" i="19" s="1"/>
  <c r="H528" i="55"/>
  <c r="H527" i="55" l="1"/>
  <c r="H523" i="55" l="1"/>
  <c r="J509" i="55"/>
  <c r="J60" i="55" s="1"/>
  <c r="H509" i="55" l="1"/>
  <c r="H60" i="55" l="1"/>
  <c r="J10" i="55"/>
  <c r="H10" i="55" s="1"/>
</calcChain>
</file>

<file path=xl/comments1.xml><?xml version="1.0" encoding="utf-8"?>
<comments xmlns="http://schemas.openxmlformats.org/spreadsheetml/2006/main">
  <authors>
    <author>Автор</author>
  </authors>
  <commentList>
    <comment ref="A30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  <comment ref="A38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  <comment ref="A398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B20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  <comment ref="B29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<sst xmlns="http://schemas.openxmlformats.org/spreadsheetml/2006/main" count="7481" uniqueCount="1073">
  <si>
    <t>Департамент муниципальной собственности - программа "Стимулирование жилищного строительства" целевая программа "Содействие развитию жилищного строительства на 2011-2013 годы и на период до 2015 года"</t>
  </si>
  <si>
    <t xml:space="preserve">  -МЛПУ "ЦВЛД "Жемчужинка" </t>
  </si>
  <si>
    <t>Департамент муниципальной собственности  - (субвенции   на  обеспечение жильем  инвалидов войны и участников боевых действий, участников ВОВ, граждан, награжденных знаком" Жителю блокадного Ленинграда" (средства автономного округа)</t>
  </si>
  <si>
    <t>Департамент образования и молодёжной политики, субвенции (субвенции) в том числе:</t>
  </si>
  <si>
    <t xml:space="preserve"> -Департаметн муниципальной собственности</t>
  </si>
  <si>
    <t xml:space="preserve"> - Дума города</t>
  </si>
  <si>
    <t>Программа "Развитие информационного общества на территории городского округа город Мегион на 2011-2013 годы", в том числе:</t>
  </si>
  <si>
    <t xml:space="preserve"> -МАУ Центр культуры и досуга </t>
  </si>
  <si>
    <t xml:space="preserve">Администрация  города </t>
  </si>
  <si>
    <t>Департамент образования и молодежной политики -субвенции на выплату компенсаций части родительской платы за содержание ребенка в государственных и муниципальных образовательных учреждениях, организующих основную общеобразовательную программу дошкольного образования</t>
  </si>
  <si>
    <t>Администрация города "Отдел здравоохранения"</t>
  </si>
  <si>
    <t>Обеспечение проведения выборов и референдумов</t>
  </si>
  <si>
    <t xml:space="preserve">   - субсидии по переселению граждан из ж/ф, признанного непригодным для проживания</t>
  </si>
  <si>
    <t>Кинематография</t>
  </si>
  <si>
    <t>Департамент муниципальной собственности (реорганизация учреждения)</t>
  </si>
  <si>
    <t>Администрация города (спонсорская помощь участникам ВОВ)</t>
  </si>
  <si>
    <t>Администрация города -МУ "Доставка пенсий, пособий и социальных выплат" (материальная помощь гражданам за счет средств резервного фонда Правительства округа)</t>
  </si>
  <si>
    <t>Администрация города -МУ "Доставка пенсий, пособий и социальных выплат" (мероприятия)</t>
  </si>
  <si>
    <t>ОХРАНА ОКРУЖАЮЩЕЙ СРЕДЫ</t>
  </si>
  <si>
    <t>Другие вопросы в области охраны окружающей среды</t>
  </si>
  <si>
    <t>Другие  вопросы  в  области  средств  массовой  информации"</t>
  </si>
  <si>
    <t>Департамент образования и молодежной политики (мероприятия в области образования)</t>
  </si>
  <si>
    <t>Администрация города - МКУ "Капитальное строительство" (непрограммное строительство)</t>
  </si>
  <si>
    <t>Администрация города - МКУ "Капитальное строительство" субсидии ХМАО-Югры на строительство</t>
  </si>
  <si>
    <t xml:space="preserve">  - администрирование рабочих мест</t>
  </si>
  <si>
    <t>Администрация города</t>
  </si>
  <si>
    <t>Дума города</t>
  </si>
  <si>
    <t>Департамент финансов</t>
  </si>
  <si>
    <t>Департамент муниципальной собственности</t>
  </si>
  <si>
    <t xml:space="preserve">- МАУ "Центр культуры и досуга" </t>
  </si>
  <si>
    <t xml:space="preserve">- МУ "Мегионские новости" </t>
  </si>
  <si>
    <t>- Администрация города</t>
  </si>
  <si>
    <t>Администрация города- городская целевая программа "Развитие информационного общества на территории городского округа город Мегион на 2011-2013 годы"</t>
  </si>
  <si>
    <t>Субвенции</t>
  </si>
  <si>
    <t>Субсидии</t>
  </si>
  <si>
    <t>Иные межбюджетные трансферты</t>
  </si>
  <si>
    <t xml:space="preserve"> Администрация города  (субвенции на обеспечение дополнительных гарантий прав на жилое помещение   детей-сирот, детей, оставшихся без попечения родителей, лиц из числа детей-сирот.</t>
  </si>
  <si>
    <t>расходы, осуществляемые  за  счет  субвенций,  субсидий  и  иных межбюджетных  трансфертов</t>
  </si>
  <si>
    <t xml:space="preserve"> - Департамент образования и молодёжной политики (субвенции дошкольных образовательных  учреждений)</t>
  </si>
  <si>
    <t xml:space="preserve"> - МБЛПУ Детская городская больница "Жемчужинка" </t>
  </si>
  <si>
    <t>Управление физической культуры и спорта</t>
  </si>
  <si>
    <t>Администрация субвенции ФБ на возмещение части затрат на закупку кормов для маточного поголовья крупного скота.</t>
  </si>
  <si>
    <t>Департамент муниципальной собственности -капитальный ремонт жилого фонда</t>
  </si>
  <si>
    <t>Департамент муниципальной собственности -( приобретение служебного помещения для начальника ОВД)</t>
  </si>
  <si>
    <t xml:space="preserve"> - МАУ Региональный историко-культурный и экологический центр </t>
  </si>
  <si>
    <t>Программа "Культура Югры" на 2011-2013 годы и на перспективу до 2015 года подпрограмма "Поддержка общественно-значимых, инновационных проектов и информационно-издательской деятельности"</t>
  </si>
  <si>
    <t>Администрация города (Иные межбюджетные трансферты на реконструкцию и модернизацию сетей теплоснабжения для подготовки к осенне-зимнему периоду)</t>
  </si>
  <si>
    <t xml:space="preserve"> -  МУ КС</t>
  </si>
  <si>
    <t xml:space="preserve"> -Департамент образования и молодежной политики</t>
  </si>
  <si>
    <t>Наименование разделов, подразделов, главных распорядителей бюджетных средств, получателей субсидий</t>
  </si>
  <si>
    <t xml:space="preserve">Код раздела </t>
  </si>
  <si>
    <t>код подраздела</t>
  </si>
  <si>
    <t>в том числе:</t>
  </si>
  <si>
    <t>расходы, осуществляемые по вопросам местного значения</t>
  </si>
  <si>
    <t>ОБЩЕГОСУДАРСТВЕННЫЕ ВОПРОСЫ</t>
  </si>
  <si>
    <t>01</t>
  </si>
  <si>
    <t>00</t>
  </si>
  <si>
    <t>02</t>
  </si>
  <si>
    <t>Функционирование законодательных (представительных) органов местного самоуправления</t>
  </si>
  <si>
    <t>03</t>
  </si>
  <si>
    <t>Функционирование местной администрации</t>
  </si>
  <si>
    <t>04</t>
  </si>
  <si>
    <t>Судебная система</t>
  </si>
  <si>
    <t>05</t>
  </si>
  <si>
    <t>Обеспечение деятельности финансовых органов и органов финансового контроля</t>
  </si>
  <si>
    <t>06</t>
  </si>
  <si>
    <t>Департамент финансов (содержание аппарата)</t>
  </si>
  <si>
    <t>Дума города (содержание аппарата Счетной палаты)</t>
  </si>
  <si>
    <t>Дума города (содержание председателя, заместителя Счетной палаты)</t>
  </si>
  <si>
    <t>07</t>
  </si>
  <si>
    <t>Резервный фонд</t>
  </si>
  <si>
    <t>11</t>
  </si>
  <si>
    <t>Функционирование высшего должностного лица органа местного самоуправления</t>
  </si>
  <si>
    <t>Администрация города (субвенции на составление списков кандидатов в присяжные заседатели федеральных судов общей юрисдикции в РФ)</t>
  </si>
  <si>
    <t>Другие общегосударственные вопросы</t>
  </si>
  <si>
    <t>13</t>
  </si>
  <si>
    <t>Администрация города (прочие расходы)</t>
  </si>
  <si>
    <t>НАЦИОНАЛЬНАЯ  БЕЗОПАСНОСТЬ  И  ПРАВООХРАНИТЕЛЬНАЯ  ДЕЯТЕЛЬНОСТЬ</t>
  </si>
  <si>
    <t>Долгосрочная целевая программа городского округа "Мероприятия по профилактике терроризма и экстремизма, а также минимизации и (или) ликвидации последствий проявлений терроризма и экстремизма в границах городского округа город мегион на 2011-2015 годы"</t>
  </si>
  <si>
    <t xml:space="preserve"> -Администрация города</t>
  </si>
  <si>
    <t xml:space="preserve"> -Управление физической культуры и спорта</t>
  </si>
  <si>
    <t xml:space="preserve"> -МУ Централизованная библиотечная система </t>
  </si>
  <si>
    <t xml:space="preserve"> -Региональный историко-культурный и экологический центр 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</si>
  <si>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</si>
  <si>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</si>
  <si>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</si>
  <si>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</si>
  <si>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</si>
  <si>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Общеэкономические вопросы</t>
  </si>
  <si>
    <t xml:space="preserve"> -МДОУ "Золотая рыбка" </t>
  </si>
  <si>
    <t xml:space="preserve"> -МДОУ "Елочка" </t>
  </si>
  <si>
    <t xml:space="preserve"> -МДОУ "Крепыш" </t>
  </si>
  <si>
    <t xml:space="preserve"> -МДОУ "Ласточка" </t>
  </si>
  <si>
    <t xml:space="preserve"> -МДОУ "Морозко" </t>
  </si>
  <si>
    <t xml:space="preserve"> -МДОУ "Незабудка" </t>
  </si>
  <si>
    <t xml:space="preserve"> -МДОУ "Буратино" </t>
  </si>
  <si>
    <t xml:space="preserve"> -МДОУ "Родничок" </t>
  </si>
  <si>
    <t xml:space="preserve"> -МДОУ "Росинка" </t>
  </si>
  <si>
    <t xml:space="preserve"> -МДОУ "Сказка" </t>
  </si>
  <si>
    <t xml:space="preserve"> -МДОУ "Белоснежка" </t>
  </si>
  <si>
    <t xml:space="preserve"> -МОУ  № 5 "Гимназия" </t>
  </si>
  <si>
    <t xml:space="preserve"> -МОУ  СОШ № 6 </t>
  </si>
  <si>
    <t xml:space="preserve"> -Департамент образования и молодежной политики </t>
  </si>
  <si>
    <t xml:space="preserve"> -Департамент образования и молодежной политики (субсидии на финансовое обеспечение МАОУ "СОШ №9")</t>
  </si>
  <si>
    <t>Сельское хозяйство и рыболовство</t>
  </si>
  <si>
    <t>Транспорт</t>
  </si>
  <si>
    <t>08</t>
  </si>
  <si>
    <t>Администрация города (возмещение убытков за пассажирские перевозки)</t>
  </si>
  <si>
    <t>Связь и информатика</t>
  </si>
  <si>
    <t>10</t>
  </si>
  <si>
    <t xml:space="preserve"> -Администрация города </t>
  </si>
  <si>
    <t xml:space="preserve"> -Департамент образования и молодёжной политики</t>
  </si>
  <si>
    <t xml:space="preserve"> -Департамент финансов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</si>
  <si>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</si>
  <si>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</si>
  <si>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</si>
  <si>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</si>
  <si>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Программа  "Наш дом" на 2011-2013 годы и на период до 2020 года</t>
  </si>
  <si>
    <t>Администрация города -адресная программа "Капитальный  ремонт  многоквартирных  домов"(бюджет АО и местный бюджет)</t>
  </si>
  <si>
    <t>Департамент муниципальной собственности -переселение граждан из ж/ф, непригодного для проживания (непрограмные инвестиции)</t>
  </si>
  <si>
    <t>Департамент муниципальной собственности -программа "Улучшение жилищных условий населения Ханты-Мансийского автономного округа - Югры" на 2005-2015 годы, в том числе:</t>
  </si>
  <si>
    <t xml:space="preserve">   -подпрограмма "Обеспечение жильем граждан, проживающих в жилых помещениях, непригодных для проживания"</t>
  </si>
  <si>
    <t xml:space="preserve">   -подпрограмма "Строительство и (или) приобретение жилых помещений для предоставления на условиях социального найма, формирование маневренного жилищного фонда"</t>
  </si>
  <si>
    <t>Коммунальное хозяйство</t>
  </si>
  <si>
    <t>Администрация города (возмещение убытков по баням)</t>
  </si>
  <si>
    <t>Администрация города (компенсация выпадающих доходов)</t>
  </si>
  <si>
    <t>предельный дефицит бюджета (5%)</t>
  </si>
  <si>
    <t>Администрация города -  Подпрограмма "Народные художественные промыслы и ремесла"</t>
  </si>
  <si>
    <t>Администрация города - программа "Модернизация и реформирование жилищно-коммунального комплекса Ханты-Мансийского автономного округа - Югры" на 2011-2013 годы (компенсация выпадающих доходов организациям, предоставляющим  населению услуги газоснабжения)</t>
  </si>
  <si>
    <t>Благоустройство</t>
  </si>
  <si>
    <t>Администрация города- содержание  дорог (разметка)</t>
  </si>
  <si>
    <t>Администрация города- непрограмные инвестиции</t>
  </si>
  <si>
    <t>ОБРАЗОВАНИЕ</t>
  </si>
  <si>
    <t>Дошкольное образование</t>
  </si>
  <si>
    <t>Департамент образования и молодёжной политики (субвенции дошкольных образовательных  учреждений)</t>
  </si>
  <si>
    <t>Общее образование</t>
  </si>
  <si>
    <t xml:space="preserve"> - по субвенциям на реализацию основных общеобразовательных программ </t>
  </si>
  <si>
    <t xml:space="preserve"> - на предоставление учащимся общеобразовательных учреждений завтраков и обедов</t>
  </si>
  <si>
    <t xml:space="preserve"> - на реализацию отдельного государственного полномочия по информационному обеспечению </t>
  </si>
  <si>
    <t xml:space="preserve"> -  на выплату вознаграждения за выполнение функций классного руководителя педагогическим работникам образовательных учреждений </t>
  </si>
  <si>
    <t xml:space="preserve"> -МОУ  СОШ№ 1 </t>
  </si>
  <si>
    <t xml:space="preserve"> -МОУ  СОШ№ 2 </t>
  </si>
  <si>
    <t xml:space="preserve"> -МОУ  СОШ № 3 </t>
  </si>
  <si>
    <t xml:space="preserve"> -МОУ СОШ № 4 </t>
  </si>
  <si>
    <t xml:space="preserve"> -МОУ  СОШ № 7</t>
  </si>
  <si>
    <t>Другие  вопросы  в  области образования</t>
  </si>
  <si>
    <t>Программа"Новая школа Югры" на 2010-2013 годы подпрограмма "Обеспечение комплексной безопасности и комфортных условий образовательного процесса"</t>
  </si>
  <si>
    <t>Молодежная политика и оздоровление детей</t>
  </si>
  <si>
    <t xml:space="preserve"> - МБДОУ "Золотая рыбка" </t>
  </si>
  <si>
    <t xml:space="preserve"> - МБДОУ "Елочка" </t>
  </si>
  <si>
    <t xml:space="preserve"> - МБДОУ "Морозко" </t>
  </si>
  <si>
    <t xml:space="preserve"> - МБДОУ "Крепыш" </t>
  </si>
  <si>
    <t xml:space="preserve"> - МБДОУ "Рябинка" </t>
  </si>
  <si>
    <t xml:space="preserve"> - МБДОУ "Незабудка" </t>
  </si>
  <si>
    <t xml:space="preserve"> - МБДОУ "Буратино" </t>
  </si>
  <si>
    <t xml:space="preserve"> - МБДОУ "Росинка" </t>
  </si>
  <si>
    <t xml:space="preserve"> - МБДОУ "Родничок" </t>
  </si>
  <si>
    <t xml:space="preserve"> - МБДОУ "Белоснежка" </t>
  </si>
  <si>
    <t xml:space="preserve"> - МБДОУ "Ласточка" </t>
  </si>
  <si>
    <t xml:space="preserve"> - МБОУ ДОД Детская художественная школа </t>
  </si>
  <si>
    <t xml:space="preserve"> - МБОУ ДОД Детская школа искусств № 2 </t>
  </si>
  <si>
    <t xml:space="preserve"> - МБОУ ДОД Детская школа искусств им.Кузьмина </t>
  </si>
  <si>
    <t xml:space="preserve"> - МБОУ ДОД ДЮСШ №1</t>
  </si>
  <si>
    <t xml:space="preserve"> - МБОУ ДОД ДЮСШ №2 </t>
  </si>
  <si>
    <t xml:space="preserve"> - МБУ Централизованная библиотечная система </t>
  </si>
  <si>
    <t xml:space="preserve"> -МАУ Региональный историко-культурный и экологический центр </t>
  </si>
  <si>
    <t xml:space="preserve"> -МБУ Централизованная библиотечная система</t>
  </si>
  <si>
    <t xml:space="preserve"> - МБЛПУ Горбольница № 1 </t>
  </si>
  <si>
    <t xml:space="preserve"> - МБЛПУ Горбольница № 2   п.Высокий    </t>
  </si>
  <si>
    <t xml:space="preserve">  -МБЛПУ Горбольница № 1 </t>
  </si>
  <si>
    <t xml:space="preserve">  -МБЛПУ Горбольница № 2   п.Высокий   </t>
  </si>
  <si>
    <t xml:space="preserve"> - МБЛПУ Городская больница №1</t>
  </si>
  <si>
    <t xml:space="preserve"> - МБЛПУ Городская больница № 2</t>
  </si>
  <si>
    <t xml:space="preserve"> - МБУ ЦСП "Спорт - Альтаир" </t>
  </si>
  <si>
    <t>МКУ "Капитальное строительство" -капитальный ремонт жилого фонда</t>
  </si>
  <si>
    <t>МКУ "Капитальное строительство" -паспортизация объекта 24-х квартирный жилой дом №2 по ул. Дружбы п.Высокий</t>
  </si>
  <si>
    <t xml:space="preserve">КУЛЬТУРА И КИНЕМАТОГРАФИЯ </t>
  </si>
  <si>
    <t>Культура</t>
  </si>
  <si>
    <t xml:space="preserve">ЗДРАВООХРАНЕНИЕ  </t>
  </si>
  <si>
    <t>Стационарная медицинская помощь</t>
  </si>
  <si>
    <t>Амбулаторная помощь</t>
  </si>
  <si>
    <t>Скорая медицинская помощь</t>
  </si>
  <si>
    <t>Другие вопросы в области здравоохранения</t>
  </si>
  <si>
    <t>СОЦИАЛЬНАЯ  ПОЛИТИКА</t>
  </si>
  <si>
    <t>Социальное обеспечение населения</t>
  </si>
  <si>
    <t>Отдел внутренних дел по городу Мегиону (пенсии, пособия)</t>
  </si>
  <si>
    <t>Департамент муниципальной собственности ("Доступное жилье молодым - семьям", федеральный бюджет)</t>
  </si>
  <si>
    <t xml:space="preserve">  -МЛПУ Городская  больница № 1</t>
  </si>
  <si>
    <t xml:space="preserve">  -МЛПУ Городская  больница № 2</t>
  </si>
  <si>
    <t xml:space="preserve">Департамент муниципальной собственности -подпрограмма "Улучшение жилищных условий отдельных категорий граждан" программы "Улучшение жилищных условий населения ХМАО - Югры" </t>
  </si>
  <si>
    <t xml:space="preserve"> -МДОУ "Росинка"</t>
  </si>
  <si>
    <t xml:space="preserve"> -МДОУ " Родничок"</t>
  </si>
  <si>
    <t xml:space="preserve"> -МОУ СОШ № 6</t>
  </si>
  <si>
    <t xml:space="preserve"> -МОУ СОШ № 7</t>
  </si>
  <si>
    <t xml:space="preserve"> -ДШИ №2</t>
  </si>
  <si>
    <t xml:space="preserve"> -ДЮСШ №2</t>
  </si>
  <si>
    <t xml:space="preserve"> -ДЮСШ №3</t>
  </si>
  <si>
    <t xml:space="preserve"> -Департамент образования и молодежной политики (пенсионеры)</t>
  </si>
  <si>
    <t>Администрация города - субвенции на предоставление дополнительных мер социальной поддержки детям-сиротам  и детям, оставшимся без попечения родителей, а также лицам из числа детей-сирот  и детей, оставшихся без попечения родителей,усыновителям,приемным родителям.</t>
  </si>
  <si>
    <t>ФИЗИЧЕСКАЯ КУЛЬТУРА И СПОРТ</t>
  </si>
  <si>
    <t>Физическая культура</t>
  </si>
  <si>
    <t>Массовый спорт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</si>
  <si>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</si>
  <si>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</si>
  <si>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издательство</t>
  </si>
  <si>
    <t>ОБСЛУЖИВАНИЕ ГОСУДАРСТВЕННОГО И МУНИЦИПАЛЬНОГО ДОЛГА</t>
  </si>
  <si>
    <t>Департамент финансов (Обслуживание муниципального долга)</t>
  </si>
  <si>
    <t>Всего</t>
  </si>
  <si>
    <t>контрольные цифры</t>
  </si>
  <si>
    <t>Администрация (содержание Главы города)</t>
  </si>
  <si>
    <t>Дума города (содержание Председателя Думы города)</t>
  </si>
  <si>
    <t>Дума города (содержание депутата Думы города осуществляющего полномочия на постоянной основе)</t>
  </si>
  <si>
    <t>Дума города (содержание аппарата Думы города)</t>
  </si>
  <si>
    <t>Администрация  города (содержание аппарата)</t>
  </si>
  <si>
    <t>Администрация города (резервный фонд администрации города)</t>
  </si>
  <si>
    <t>Департамент муниципальной собственности (содержание аппарата)</t>
  </si>
  <si>
    <t>Администрация города (субвенции на осуществление федеральных полномочий по госрегистрации актов гражданского состояния (федеральный и окружной бюджет)</t>
  </si>
  <si>
    <t>Администрация города (субвенции на образование и организацию деятельности комиссий по делам несовершеннолетних)</t>
  </si>
  <si>
    <t>Администрация города (субвенции на создание и обеспечение деятельности  административных комиссий)</t>
  </si>
  <si>
    <t>Администрация города (субвенции на осуществление полномочий в области оборота этилового спирта, алкогольной и спиртосодержащей продукции)</t>
  </si>
  <si>
    <t>Администрация города  (субвенции по обеспечению хранения, комплектования, учета и использования архивных документов, относящихся к государственной собственности автономного округа)</t>
  </si>
  <si>
    <t xml:space="preserve">Органы внутренних дел </t>
  </si>
  <si>
    <t>Администрация города (мероприятия по предупреждению и ликвидации последствий ЧС и СБ)</t>
  </si>
  <si>
    <t xml:space="preserve"> целевые субсидии МДОУ "Золотая рыбка" </t>
  </si>
  <si>
    <t xml:space="preserve">целевые субсидии МДОУ "Елочка" </t>
  </si>
  <si>
    <t xml:space="preserve">целевые субсидии МДОУ "Крепыш" </t>
  </si>
  <si>
    <t>Администрация города (строительство полигона бытовых и промышленных отходов)</t>
  </si>
  <si>
    <t xml:space="preserve"> </t>
  </si>
  <si>
    <t xml:space="preserve">к решению Думы </t>
  </si>
  <si>
    <t>города Мегиона</t>
  </si>
  <si>
    <t>Распределение бюджетных ассигнований по разделам и подразделам классификации расходов  бюджета</t>
  </si>
  <si>
    <t xml:space="preserve">городского округа город Мегион  </t>
  </si>
  <si>
    <t>Наименование</t>
  </si>
  <si>
    <t>Рз</t>
  </si>
  <si>
    <t>Пр</t>
  </si>
  <si>
    <t>2012 год</t>
  </si>
  <si>
    <t>Общегосударственные вопросы</t>
  </si>
  <si>
    <t/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</si>
  <si>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</si>
  <si>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</si>
  <si>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</si>
  <si>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</si>
  <si>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</si>
  <si>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Национальная безопасность и правоохранительная деятельность</t>
  </si>
  <si>
    <t>Органы внутренних дел</t>
  </si>
  <si>
    <t>Национальная экономика</t>
  </si>
  <si>
    <t>Дорожное хозяйство (дорожные фонды)</t>
  </si>
  <si>
    <t>Жилищно-коммунальное хозяйство</t>
  </si>
  <si>
    <t>Образование</t>
  </si>
  <si>
    <t>Другие вопросы в области образования</t>
  </si>
  <si>
    <t>Культура и кинематография</t>
  </si>
  <si>
    <t>Здравоохранение</t>
  </si>
  <si>
    <t>Социальная политика</t>
  </si>
  <si>
    <t>Пенсионное обеспечение</t>
  </si>
  <si>
    <t>Социальное обслуживание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</si>
  <si>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</si>
  <si>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</si>
  <si>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</si>
  <si>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культуры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</si>
  <si>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</si>
  <si>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</si>
  <si>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</si>
  <si>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</si>
  <si>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 xml:space="preserve">целевые субсидии МДОУ "Ласточка" </t>
  </si>
  <si>
    <t xml:space="preserve">целевые субсидии МДОУ "Морозко" </t>
  </si>
  <si>
    <t xml:space="preserve">целевые субсидии МДОУ "Незабудка" </t>
  </si>
  <si>
    <t xml:space="preserve">целевые субсидии МДОУ "Буратино" </t>
  </si>
  <si>
    <t xml:space="preserve">целевые субсидии МДОУ "Родничок" </t>
  </si>
  <si>
    <t xml:space="preserve">целевые субсидии МДОУ "Росинка" </t>
  </si>
  <si>
    <t xml:space="preserve">целевые субсидии МДОУ "Сказка" </t>
  </si>
  <si>
    <t xml:space="preserve">целевые субсидии МДОУ "Белоснежка" </t>
  </si>
  <si>
    <t>Администрация города (МКУ "Капитальное строительство" (содержание)</t>
  </si>
  <si>
    <t>Администрация города (ПИР по обустройству городской площади)</t>
  </si>
  <si>
    <t xml:space="preserve"> -МКУ "Капитальное строительство" </t>
  </si>
  <si>
    <t>Администрация города (адресная программа "Капитальный  ремонт  многоквартирных  домов" (федеральный бюджет))</t>
  </si>
  <si>
    <t>МКУ "Капитальное строительство" - программа "Модернизация и реформирование жилищно-коммунального комплекса Ханты-Мансийского автономного округа - Югры" на 2011-2013 годы (строительство)</t>
  </si>
  <si>
    <t>МКУ "Капитальное строительство" -программа "Развитие и модернизация жилищно-коммунального комплекса Ханты-Мансийского автономного округа - Югры" на 2005-2012 годы</t>
  </si>
  <si>
    <t>Департамент образования и молодежной политики (субвенция на обеспечение прав детей-инвалидов и семей, имеющих детей-инвалидов на образование, воспитание и обучение (бюджет округа)</t>
  </si>
  <si>
    <t xml:space="preserve"> -МДОУ "Золотая рыбка"  </t>
  </si>
  <si>
    <t>МКУ "Капитальное строительство" -программа "Развитие материально-технической базы  дошкольных образовательных учреждений в Ханты-Мансийском автономном округе - Югре" на 2007-2010 годы (строительство детских дошкольных учреждений)</t>
  </si>
  <si>
    <t xml:space="preserve"> - МАОУ "СОШ №9"</t>
  </si>
  <si>
    <t>Департамент образования и молодежной политики - программа "Культура Югры" на 2011-2013 годы и на перспективу до 2015 года подпрограмма "Художественное образование"</t>
  </si>
  <si>
    <t>Департамент образования и молодежной политики (содержание структурных подразделений)</t>
  </si>
  <si>
    <t>Департамент образования и молодежной политики (содержание аппарата управления)</t>
  </si>
  <si>
    <t xml:space="preserve"> -МАОУ "СОШ №9"</t>
  </si>
  <si>
    <t xml:space="preserve"> -МАУ "Комбинат общественного питания учреждений социальной сферы"</t>
  </si>
  <si>
    <t xml:space="preserve">  -МБЛПУ ДГБ  "Жемчужинка"</t>
  </si>
  <si>
    <t>ВСЕГО:</t>
  </si>
  <si>
    <t>Департамент образования и молодежной политики - финансовое обеспечение муниципального задания МАУ "Комбинат общественного питания учреждений социальной сферы" (субвенции по предоставлению учащимся завтраков и обедов )</t>
  </si>
  <si>
    <t xml:space="preserve"> - МБУ"Центр гражданского и военно-патриотического воспитания молодежи"Форпост" им. Достовалова </t>
  </si>
  <si>
    <t>Департамент образования и молодежной политики - ведомственная целевая программа на 2011-2013 годы "Совершенствование организации и осуществление мероприятий по работе с детьми, подростками и молодежью на 2011-2013 годы"</t>
  </si>
  <si>
    <t xml:space="preserve"> -  МАУ "Центр культуры и досуга"</t>
  </si>
  <si>
    <t>Администрация города - ведомственная целевая программа "Анти-спид на 2011-2012 годы"</t>
  </si>
  <si>
    <t>Администрация города - ведомственная целевая программа "Неотложные меры борьбы с туберкулезом на 2011-2012 годы"</t>
  </si>
  <si>
    <t xml:space="preserve"> - МАЛПУ Стоматологическая поликлиника  </t>
  </si>
  <si>
    <t xml:space="preserve"> - МЛПУ ЦВЛД "Жемчужинка" </t>
  </si>
  <si>
    <t>Администрация города  - субвенции на денежные выплаты медперсоналу ФАП, врачам, фельдшерам и мед.сестрам скорой медицинской помощи (федеральный бюджет), в том числе:</t>
  </si>
  <si>
    <t>Администрация города - субвенции на денежные выплаты медперсоналу ФАП, врачам, фельдшерам и мед.сестрам скорой медицинской помощи (бюджет автономного округа), в том числе:</t>
  </si>
  <si>
    <t>МКУ "Капитальное строительство" -подпрограмма "Развитие материально-технической базы учреждений здравоохранения" программы "Современное здравоохранение Югры"</t>
  </si>
  <si>
    <t>Администрация города -МУ "Доставка пенсий, пособий и социальных выплат" (ликвидация учреждения)</t>
  </si>
  <si>
    <t>Департамент муниципальной собственности  - (субвенции   на  обеспечение жильем  инвалидов войны и участников боевых действий, участников ВОВ, граждан, награжденных знаком" Жителю блокадного Ленинграда" (средства федерального бюджета)</t>
  </si>
  <si>
    <t xml:space="preserve"> Департамент муниципальной собственности  (субвенции на обеспечение жилыми помещениями  детей-сирот, детям, оставшихся без попечения родителей, а также детей, находящихся под опекой, не имеющих закрепленного жилья)</t>
  </si>
  <si>
    <t>Управление физической культуры и спорта - ведомственная целевая программа "Физкультура и спорт в городском округе город Мегион"на 2011-2013 годы</t>
  </si>
  <si>
    <t xml:space="preserve"> - МАУ СК "Дельфин" </t>
  </si>
  <si>
    <t>Управление физической культуры и спорта (содержание аппарата)</t>
  </si>
  <si>
    <t>Управление физической культуры и спорта (содержание структурных подразделений)</t>
  </si>
  <si>
    <t xml:space="preserve">Администрация города - субсидии на финансовое обеспечение выполнения муниципального задания МБУ "МЦИКТ "Вектор"" </t>
  </si>
  <si>
    <t>на 2012 год</t>
  </si>
  <si>
    <t>МКУ "Капитальное с троительство" - программа "Формирование доступной среды для инвалидов и других маломобильных групп  населения  на  территории  городского  округа город Мегион на 2012-2015 годы"</t>
  </si>
  <si>
    <t>Администрация города - программа "Информационное обеспечение деятельности органов местного самоуправления городского округа город Мегион на 2012 год"</t>
  </si>
  <si>
    <t xml:space="preserve"> - МАУ "Комбинат общественного питания учреждений социальной сферы"</t>
  </si>
  <si>
    <t>Администрация города - субвенции на осуществление деятельности отдела  по опеке и попечительству</t>
  </si>
  <si>
    <t>тыс. рублей</t>
  </si>
  <si>
    <t>0701</t>
  </si>
  <si>
    <t>0702</t>
  </si>
  <si>
    <t>0709</t>
  </si>
  <si>
    <t>Сумма на год  (тыс.руб)</t>
  </si>
  <si>
    <t>Администрация города (Субвенции на осуществление полномочий по государственному управлению охраной труда)</t>
  </si>
  <si>
    <t>Департамент муниципальной собственности целевая программа "Обеспечение сохранности муниципального имущества и безопасности на объектах социальной инфраструктуры городского округа город Мегион на 2011 год"</t>
  </si>
  <si>
    <t>Администрация города: целевые субсидии МБУ "МЦИКТ "Вектор"</t>
  </si>
  <si>
    <t xml:space="preserve">МКУ "Капитальное строительство" </t>
  </si>
  <si>
    <t xml:space="preserve"> - в том числе ДШИ Камертон</t>
  </si>
  <si>
    <t>к решению Думы</t>
  </si>
  <si>
    <t xml:space="preserve">Распределение бюджетных ассигнований по разделам, подразделам, целевым статьям и видам расходов бюджета городского округа город Мегион в ведомственной структуре  расходов на 2012 год </t>
  </si>
  <si>
    <t>Наименование главного распорядителя, получателя средств городского округа</t>
  </si>
  <si>
    <t>Коды  бюджетной классификации</t>
  </si>
  <si>
    <t xml:space="preserve">Сумма на 2012год, ВСЕГО </t>
  </si>
  <si>
    <t>в том числе</t>
  </si>
  <si>
    <t>Вед</t>
  </si>
  <si>
    <t>Цел</t>
  </si>
  <si>
    <t>Вид</t>
  </si>
  <si>
    <t>Расходы осуществляемые по вопросам местного значения</t>
  </si>
  <si>
    <t>Расходы осуществляемые за счет субвенций, субсидий и межбюджетных трансфертов других бюджетов</t>
  </si>
  <si>
    <t>2</t>
  </si>
  <si>
    <t>3</t>
  </si>
  <si>
    <t>4</t>
  </si>
  <si>
    <t>5</t>
  </si>
  <si>
    <t>6</t>
  </si>
  <si>
    <t>7</t>
  </si>
  <si>
    <t>8</t>
  </si>
  <si>
    <t>9</t>
  </si>
  <si>
    <t>ВСЕГО</t>
  </si>
  <si>
    <t>Дума города Мегион</t>
  </si>
  <si>
    <t>011</t>
  </si>
  <si>
    <t>Руководство и управление в сфере установленных функций органов государственной власти субъектов РФ и органов местного самоуправления</t>
  </si>
  <si>
    <t>0020000</t>
  </si>
  <si>
    <t>Центральный аппарат</t>
  </si>
  <si>
    <t>0020400</t>
  </si>
  <si>
    <t>Расходы на выплаты персоналу в целях обеспечения выполнения функций государственнми органами, казенными учреждениями, органами управления государственными внебюджетными фондами</t>
  </si>
  <si>
    <t>Расходы на выплаты персоналу госудрственных органов</t>
  </si>
  <si>
    <t>Фонд оплаты труда и страховых взносов</t>
  </si>
  <si>
    <t>Иные выплаты персоналу, за исключением фонда оплаты труда</t>
  </si>
  <si>
    <t>Закупка товаров, работ и услуг для государственных нужд</t>
  </si>
  <si>
    <t>Иные закупки товаров, работ и услуг для государственных нужд</t>
  </si>
  <si>
    <t>Прочая закупка товаров , работ и услуг для государственных нужд</t>
  </si>
  <si>
    <t>Иные бюджетные ассигнования</t>
  </si>
  <si>
    <t>Уплата налогов, сборов и иных платежей</t>
  </si>
  <si>
    <t>Уплата прочих налогов, сборов и иных платежей</t>
  </si>
  <si>
    <t>Председатель представительного органа муниципального образования</t>
  </si>
  <si>
    <t>0021100</t>
  </si>
  <si>
    <t>Депутаты представительного органа муниципального образования</t>
  </si>
  <si>
    <t>0021200</t>
  </si>
  <si>
    <t>Обеспечение деятельности финансовых, налоговых и таможенных органов (финансово-бюджетного) надзора</t>
  </si>
  <si>
    <t>Руководитель контрольно-счетной палаты  муниципального образования</t>
  </si>
  <si>
    <t>0022500</t>
  </si>
  <si>
    <t>Отдельные мероприятия в области информационных технологий и связи</t>
  </si>
  <si>
    <t>Закупка товаров, работ и услуг в сфере информационно-коммукационных технологий</t>
  </si>
  <si>
    <t>Администрация города Мегион</t>
  </si>
  <si>
    <t>040</t>
  </si>
  <si>
    <t>Фунционирование высшего должностного лица субъекта РФ и муниципального образования</t>
  </si>
  <si>
    <t>Глава муниципального образования</t>
  </si>
  <si>
    <t>0020300</t>
  </si>
  <si>
    <t>Фунционирование Правительства РФ,высших исполнительных органов государственной власти субъектов РФ, местных администраций</t>
  </si>
  <si>
    <t>Руководство и управление в сфере установленных функций</t>
  </si>
  <si>
    <t>0010000</t>
  </si>
  <si>
    <t>Составление (изменение и дополнение) списков кандидатов в присяжные заседатели федеральных судов общей юрисдикции в Российской Федерации</t>
  </si>
  <si>
    <t>0014000</t>
  </si>
  <si>
    <t>Иные закупки товаров, работ и услуг для государственнывх нужд</t>
  </si>
  <si>
    <t>Резервные фонды местных администраций</t>
  </si>
  <si>
    <t>0700500</t>
  </si>
  <si>
    <t>Резервные средства</t>
  </si>
  <si>
    <t>Государственная регистрация актов гражданского состояния</t>
  </si>
  <si>
    <t>0013800</t>
  </si>
  <si>
    <t>Субвенции бюджетам на осуществление полномочий по государственной регистрации актов гражданского состояния из федерального бюджета</t>
  </si>
  <si>
    <t>0013801</t>
  </si>
  <si>
    <t xml:space="preserve">Субвенции бюджетам на осуществление полномочий по государственной регистрации актов гражданского состояния из бюджета автономного округа </t>
  </si>
  <si>
    <t>0013802</t>
  </si>
  <si>
    <t>Субвенции бюджетам муниципальных образований для финансового обеспечения расходных обязательств муниципальных образований, возникающих при выполнении государственных полномочий Российской Федерации, субъектов Российской Федерации, переданных для осуществления органам местного самоуправления в установленном порядке</t>
  </si>
  <si>
    <t>Целевые програмы муниципальных образований</t>
  </si>
  <si>
    <t>7950000</t>
  </si>
  <si>
    <t>Закупка товаров, работ и услуг для муниципальных нужд</t>
  </si>
  <si>
    <t>7950102</t>
  </si>
  <si>
    <t>Иные закупки товаров, работ и услуг для муниципальных нужд</t>
  </si>
  <si>
    <t>Прочая закупка товаров , работ и услуг для муниципальных нужд</t>
  </si>
  <si>
    <t>7950124</t>
  </si>
  <si>
    <t>244</t>
  </si>
  <si>
    <t>Предупреждение и ликвидация последствий чрезвычайных ситуаций природного и техногенного характера, гражданская оборона</t>
  </si>
  <si>
    <t>Мероприятия по предупреждению и ликвидации последствий чрезвычайных ситуаций и стихийных бедствий</t>
  </si>
  <si>
    <t>2180100</t>
  </si>
  <si>
    <t>7950103</t>
  </si>
  <si>
    <t>240</t>
  </si>
  <si>
    <t>7950104</t>
  </si>
  <si>
    <t>Поисковые и аварийно-спасательные учреждения</t>
  </si>
  <si>
    <t>Выполнение функций бюджетными учреждениями</t>
  </si>
  <si>
    <t>Предоставление субсидий бюджетным, автономным учреждениям и иным некомерческим организациям</t>
  </si>
  <si>
    <t>4239900</t>
  </si>
  <si>
    <t>Субсидии бюджетным учреждениям</t>
  </si>
  <si>
    <t>Субсидии бюджетным учреждениям на финансовое обеспечение  государственного задания на оказание государственных услуг (выполнение работ)</t>
  </si>
  <si>
    <t>Субсидии бюджетным учреждениям на иные цели</t>
  </si>
  <si>
    <t>612</t>
  </si>
  <si>
    <t>Региональные целевые программы</t>
  </si>
  <si>
    <t>Программа "Развитие агропромышленного комплекса Ханты-Мансийского автономного округа - Югры в 2011-2013 годах и на период до 2015 года"</t>
  </si>
  <si>
    <t>Субсидии юридическим лицам (кроме государственных учреждений) и физическим лицам -производителям товаров работ и услуг</t>
  </si>
  <si>
    <t>Автомобильный транспорт</t>
  </si>
  <si>
    <t>3030200</t>
  </si>
  <si>
    <t>Бюджетные инвестиции</t>
  </si>
  <si>
    <t>400</t>
  </si>
  <si>
    <t>Бюджетные инвестиции в объекты муниципальной собственности казенным учреждениям вне рамок государственного оборонного заказа</t>
  </si>
  <si>
    <t>411</t>
  </si>
  <si>
    <t>Целевые программы муниципальных образований</t>
  </si>
  <si>
    <t>7950105</t>
  </si>
  <si>
    <t>3309900</t>
  </si>
  <si>
    <t>610</t>
  </si>
  <si>
    <t>Субсидии бюджетным учреждениям на финансовое обеспечение  муниципального задания на оказание муниципальных услуг (выполнение работ)</t>
  </si>
  <si>
    <t>611</t>
  </si>
  <si>
    <t>7950106</t>
  </si>
  <si>
    <t>Реализация государственных функций в области национальной экономики</t>
  </si>
  <si>
    <t>0929900</t>
  </si>
  <si>
    <t>7950100</t>
  </si>
  <si>
    <t>7950107</t>
  </si>
  <si>
    <t>7950108</t>
  </si>
  <si>
    <t>7950109</t>
  </si>
  <si>
    <t>7950110</t>
  </si>
  <si>
    <t>Программа "Модернизация и реформирование жилищно-коммунального комплекса Ханты-Мансийского автономного округа - Югры на 2011-2013 годы и на период до 2015 года"</t>
  </si>
  <si>
    <t>800</t>
  </si>
  <si>
    <t>810</t>
  </si>
  <si>
    <t>Мероприятия в области коммунального хозяйства</t>
  </si>
  <si>
    <t>7950111</t>
  </si>
  <si>
    <t>7950112</t>
  </si>
  <si>
    <t>7950113</t>
  </si>
  <si>
    <t>7950114</t>
  </si>
  <si>
    <t>7950115</t>
  </si>
  <si>
    <t>5220000</t>
  </si>
  <si>
    <t>Бюджетные инвестиции в объекты муниципальной собственности</t>
  </si>
  <si>
    <t>5225603</t>
  </si>
  <si>
    <t>410</t>
  </si>
  <si>
    <t>7950116</t>
  </si>
  <si>
    <t>Учреждения по внешкольной работе с детьми</t>
  </si>
  <si>
    <t>4230000</t>
  </si>
  <si>
    <t xml:space="preserve">Культура и кинематография </t>
  </si>
  <si>
    <t>Учреждения культуры и мероприятия в сфере культуры и кинематографии</t>
  </si>
  <si>
    <t>4400000</t>
  </si>
  <si>
    <t>Комплектование книжных фондов библиотек муниципальных образований и государственных библиотек городов Москвы и Санкт-Петербурга</t>
  </si>
  <si>
    <t>Субсидии бюджетным учреждениям на финансовое обеспечение государственного задания на оказание государственных услуг (выполнение работ)</t>
  </si>
  <si>
    <t>4409900</t>
  </si>
  <si>
    <t>Субсидии автономным учреждениям</t>
  </si>
  <si>
    <t>620</t>
  </si>
  <si>
    <t>Субсидии автономным учреждениям на финансовое обеспечение муниципального задания на оказание муниципальных услуг (выполнение работ)</t>
  </si>
  <si>
    <t>621</t>
  </si>
  <si>
    <t>Субсидии автономным учреждениям на иные цели</t>
  </si>
  <si>
    <t>622</t>
  </si>
  <si>
    <t>Музеи и постоянные выставки</t>
  </si>
  <si>
    <t>4410000</t>
  </si>
  <si>
    <t>4419900</t>
  </si>
  <si>
    <t>4420000</t>
  </si>
  <si>
    <t>4429900</t>
  </si>
  <si>
    <t>Программа "Культура Югры" на 2011-2013 годы и на период до 2015 года</t>
  </si>
  <si>
    <t>Подпрограмма "Народные художественные промыслы и ремесла"</t>
  </si>
  <si>
    <t>Подпрограмма "Библиотечное дело"</t>
  </si>
  <si>
    <t>Подпрограмма "Музейное дело"</t>
  </si>
  <si>
    <t>7950204</t>
  </si>
  <si>
    <t>Больницы, клиники, госпитали, медико-санитарные части</t>
  </si>
  <si>
    <t>Поликлиники, амбулатории, диагностические центры</t>
  </si>
  <si>
    <t>Иные безвозмездные и безвозвратные перечисления</t>
  </si>
  <si>
    <t>Денежные выплаты медицинскому персоналу фельдшерско-акушерских пунктов, врачам, фельдшерам и медицинским сестрам скорой медицинской помощи из федерального бюджета</t>
  </si>
  <si>
    <t xml:space="preserve">Денежные выплаты медицинскому персоналу фельдшерско-акушерских пунктов, врачам, фельдшерам и медицинским сестрам скорой медицинской помощи из бюджета автономного округа </t>
  </si>
  <si>
    <t>Подпрограмма "Развитие материально-технической базы учреждений здравоохранения"</t>
  </si>
  <si>
    <t xml:space="preserve">Пенсионное обеспечение </t>
  </si>
  <si>
    <t>Социальные выплаты гражданам, кроме публичных нормативных социальных выплат</t>
  </si>
  <si>
    <t>Социальная помощь</t>
  </si>
  <si>
    <t>Субвенции местным бюджетам на бесплатное изготовление и ремонт зубных протезов</t>
  </si>
  <si>
    <t>Субвенции местным бюджетам на обеспечение бесплатными молочными продуктами питания детей до трех лет</t>
  </si>
  <si>
    <t>Субсидии бюджетным  учреждениям</t>
  </si>
  <si>
    <t>Выплата единовременного пособия при всех формах устройства детей, лишенных родительского попечения, в семью</t>
  </si>
  <si>
    <t>Публичные нормативные социальные выплаты гражданам</t>
  </si>
  <si>
    <t>Пособия и компенсация по публичным нормативным обязательствам</t>
  </si>
  <si>
    <t>Субвенции на предоставление дополнительных мер социальной поддержки детям-сиротам и детям, оставшимся без попечения родителей, а также лицам из числа детей-сирот и детей, оставшихся без попечения родителей, усыновителям, приемным родителям, патронатным воспитателям и воспитателям детских домов семейного типа</t>
  </si>
  <si>
    <t>Пособия и компенсация гражданам и иные социальные выплаты , кроме публичных нормативных обязательств</t>
  </si>
  <si>
    <t>Осуществление деятельности по опеке и попечительству</t>
  </si>
  <si>
    <t>Иные закупки товаров, работ и услуг для  муниципальных нужд</t>
  </si>
  <si>
    <t>Программа "Развитие физической культуры и спорта в Ханты-Мансийском автономном округе - Югре" на 2011-2013 годы и на период до 2015 года</t>
  </si>
  <si>
    <t>1020102</t>
  </si>
  <si>
    <t>7950122</t>
  </si>
  <si>
    <t>Обеспечение деятельности подведомственных учреждений</t>
  </si>
  <si>
    <t>Другие вопросы в области средств массовой информации</t>
  </si>
  <si>
    <t>7950123</t>
  </si>
  <si>
    <t>Департамент финансов администрации города Мегион</t>
  </si>
  <si>
    <t>050</t>
  </si>
  <si>
    <t>Прочая закупка товаров , работ и услуг для  муниципальных нужд</t>
  </si>
  <si>
    <t>Условно утвержденные расходы</t>
  </si>
  <si>
    <t>9990000</t>
  </si>
  <si>
    <t>870</t>
  </si>
  <si>
    <t>Обслуживание внутреннего государственного и муниципального долга</t>
  </si>
  <si>
    <t>0650300</t>
  </si>
  <si>
    <t>Обслуживание государственного(муниципального долга)</t>
  </si>
  <si>
    <t>Департамент муниципальной собственности администрации города Мегиона</t>
  </si>
  <si>
    <t>070</t>
  </si>
  <si>
    <t>Основные направления пазвития в области управления и располряжения муниципальной собственности городского округа город Мегион</t>
  </si>
  <si>
    <t>7950101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</si>
  <si>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</si>
  <si>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Обеспечение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1941-1945 годов"</t>
  </si>
  <si>
    <t>Субсидии гражданам на приобретение жилья</t>
  </si>
  <si>
    <t>Обеспечение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</si>
  <si>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Обеспечение жилыми помещениями детей-сирот, детей, оставшихся без попечения родителей, а также детей, находящихся под опекой (попечительством), не имеющих закрепленного жилого помещения за счет средств бюджета автономного округа</t>
  </si>
  <si>
    <t>Приобретение товаров ,работ, услуг в пользу граждан</t>
  </si>
  <si>
    <t>Департамент образования и молодежной политики администрации города Мегиона</t>
  </si>
  <si>
    <t>080</t>
  </si>
  <si>
    <t xml:space="preserve">Образование </t>
  </si>
  <si>
    <t>Детские дошкольные учреждения</t>
  </si>
  <si>
    <t>7950201</t>
  </si>
  <si>
    <t>Ежемесячное денежное вознаграждение за классное руководство за счет средств бюджета автономного округа</t>
  </si>
  <si>
    <t>Субсидии автономным  учреждениям на финансовое обеспечение муниципального задания на оказание муниципальных услуг(выполнение работ)</t>
  </si>
  <si>
    <t>Школы-детские сады, школы начальные, неполные средние и средние</t>
  </si>
  <si>
    <t>4210000</t>
  </si>
  <si>
    <t>Оздоровление детей</t>
  </si>
  <si>
    <t>7950120</t>
  </si>
  <si>
    <t>7950202</t>
  </si>
  <si>
    <t>Субвенции местным бюджетам по предоставлению учащимся муниципальных общеобразовательных учреждений завтраков и обедов</t>
  </si>
  <si>
    <t>Учреждения, обеспечивающие предоставление услуг в сфере образования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</si>
  <si>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</si>
  <si>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 xml:space="preserve">Субвенции местным бюджетам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образования, из бюджета автономного округа </t>
  </si>
  <si>
    <t>Управление физической культуры и спорта администрации города  Мегион</t>
  </si>
  <si>
    <t>090</t>
  </si>
  <si>
    <t>Центры спортивной подготовки (сборные команды)</t>
  </si>
  <si>
    <t>Другие вопросы в области физкультуры и спорта</t>
  </si>
  <si>
    <t>Утверждено Решением Думы города от 12.12.2011 №202</t>
  </si>
  <si>
    <t>Изменения (-,+)</t>
  </si>
  <si>
    <t xml:space="preserve">Администрация города </t>
  </si>
  <si>
    <t>Иные закупки товаров и услуг для государственных нужд</t>
  </si>
  <si>
    <t>Закупка товаров, работ, услуг в целях капитального ремонта</t>
  </si>
  <si>
    <t>Итого изменений</t>
  </si>
  <si>
    <t>Утверждено с учетом произведенных изменений</t>
  </si>
  <si>
    <t>Средства местного бюджета</t>
  </si>
  <si>
    <t xml:space="preserve"> - Администрация города</t>
  </si>
  <si>
    <t xml:space="preserve"> - МБУ "Мегионские новости"</t>
  </si>
  <si>
    <t>5224400</t>
  </si>
  <si>
    <t>5225602</t>
  </si>
  <si>
    <t>243</t>
  </si>
  <si>
    <t>0923400</t>
  </si>
  <si>
    <t>5220400</t>
  </si>
  <si>
    <t>5226300</t>
  </si>
  <si>
    <t>Аналитическая таблица расходов бюджета городского округа города Мегион на 2012 год</t>
  </si>
  <si>
    <t xml:space="preserve"> - МАОУ ДОД ДЮСШ № 3 </t>
  </si>
  <si>
    <t xml:space="preserve"> - МБОУ  СОШ№ 1 </t>
  </si>
  <si>
    <t xml:space="preserve"> - МБОУ  СОШ№ 2 </t>
  </si>
  <si>
    <t xml:space="preserve"> - МБОУ  СОШ № 3 </t>
  </si>
  <si>
    <t xml:space="preserve"> - МБОУ СОШ № 4 </t>
  </si>
  <si>
    <t xml:space="preserve"> - МБОУ  СОШ № 6 </t>
  </si>
  <si>
    <t xml:space="preserve"> - МБОУ  СОШ № 7 </t>
  </si>
  <si>
    <t xml:space="preserve"> - МАОУ  № 5 "Гимназия" </t>
  </si>
  <si>
    <t>МБУ Централизованная библиотечная система - ведомственная целевая программа на 2012-2015 годы  "Культура города Мегион на 2011 год" (целевые субсидии)</t>
  </si>
  <si>
    <t xml:space="preserve"> - ММАУ "Старт" </t>
  </si>
  <si>
    <t xml:space="preserve"> -  МАУ "Комбинат общественного питания учреждений социальной сферы" </t>
  </si>
  <si>
    <t xml:space="preserve"> - МАОУ  СОШ № 9</t>
  </si>
  <si>
    <t xml:space="preserve"> - МБОУ СОШ № 4</t>
  </si>
  <si>
    <t xml:space="preserve">- МАЛПУ "Городская стоматологическая поликлиника"  </t>
  </si>
  <si>
    <t>Органы юстиции</t>
  </si>
  <si>
    <t>5222501</t>
  </si>
  <si>
    <t>5224500</t>
  </si>
  <si>
    <t>Реализация дополнительных мероприятий, направленных на снижение напряженности на рынке труда</t>
  </si>
  <si>
    <t>Департамент образования и молодежной политики - Программа"Новая школа Югры" на 2010-2013 годы подпрограмма "Обеспечение комплексной безопасности и комфортных условий образовательного процесса"</t>
  </si>
  <si>
    <t>5222810</t>
  </si>
  <si>
    <t>0920300</t>
  </si>
  <si>
    <t>Выполнение других обязательств государства</t>
  </si>
  <si>
    <t>Жиоищно-коммунальное хозяйство</t>
  </si>
  <si>
    <t>0980000</t>
  </si>
  <si>
    <t>Обеспечение мероприятий по капитальному ремонту многоквартирных домов и переселению граждан из аварийного  жилищного фонда</t>
  </si>
  <si>
    <t>0980102</t>
  </si>
  <si>
    <t>0980100</t>
  </si>
  <si>
    <t>0980200</t>
  </si>
  <si>
    <t>Обеспечение мероприятий по переселению граждан из аварийного жилищного фонда  за счет государственной корпорации ФСР ЖКХ</t>
  </si>
  <si>
    <t>Обеспечение мероприятий по капитальному ремонту многоквартирных домов  и переселению граждан из аварийного жилищного фонда за счет средств бюджетов</t>
  </si>
  <si>
    <t>0980202</t>
  </si>
  <si>
    <t>0980210</t>
  </si>
  <si>
    <t>Субсидии на обеспечение дополнительных расходов по  переселению граждан из аварийного жилищного фонда за счет средств бюджетов( автономного округа)</t>
  </si>
  <si>
    <t>Примечание</t>
  </si>
  <si>
    <t xml:space="preserve"> - МБОУ  СОШ № 1 </t>
  </si>
  <si>
    <t xml:space="preserve"> - МБОУ  СОШ № 2 </t>
  </si>
  <si>
    <t>5200901</t>
  </si>
  <si>
    <t>5200902</t>
  </si>
  <si>
    <t>7950125</t>
  </si>
  <si>
    <t>Бюджетные инвестиции в объекты капитального строительства, не включенные в целевые программы</t>
  </si>
  <si>
    <t>1020000</t>
  </si>
  <si>
    <t>Бюджетные инвестиции в объекты капитального стьроительства собственности муниципального образования</t>
  </si>
  <si>
    <t>Бюджетные инвестиции в объекты государственной собственности казенным учреждениям вне рамок государственного оборонного заказа</t>
  </si>
  <si>
    <t>110</t>
  </si>
  <si>
    <t>111</t>
  </si>
  <si>
    <t>112</t>
  </si>
  <si>
    <t>Департамент муниципальной собственности программа "Содействие развитию жилищного строительства на территории городского округа город Мегион на 2012-2014 годы и на период до 2015 года"</t>
  </si>
  <si>
    <t>Департамент муниципальной собственности подпрограмма"Содействие застройщиков по реализации проектов развития застроенных территорий" программы "Содействие развитию жилищного строительства на 2011-2013 годы и на период до 2015 года" Мегион на 2012-2014 годы и на период до 2015 года"</t>
  </si>
  <si>
    <t>5225908</t>
  </si>
  <si>
    <t xml:space="preserve"> - МБОУ СОШ № 6</t>
  </si>
  <si>
    <t xml:space="preserve"> - МБОУ СОШ № 7</t>
  </si>
  <si>
    <t>Раздел, подраздел</t>
  </si>
  <si>
    <t>3510300</t>
  </si>
  <si>
    <t>Расходы на выплаты персоналу государственных органов</t>
  </si>
  <si>
    <t>МКУ "Капитальное строительство" -программа "Развитие транспортной системы Ханты-Мансийского автономного округа - Югры" на 2011-2013 годы и на период до 2015 года, подпрограмма "Автомобильные дороги"</t>
  </si>
  <si>
    <t xml:space="preserve"> -МБОУ ДОД ДЮСШ №1</t>
  </si>
  <si>
    <t xml:space="preserve"> -МБОУ ДОД ДЮСШ №2</t>
  </si>
  <si>
    <t xml:space="preserve"> -МАОУ ДОД ДЮСШ №3</t>
  </si>
  <si>
    <t>МКУ "Капитальное строительство" - непрограммные инвестиции</t>
  </si>
  <si>
    <t>5227000</t>
  </si>
  <si>
    <t xml:space="preserve">МКУ "Капитальное строительство" - Программа Ханты-Мансийского автономного округа-Югры "Наш дом" на 2011-2015 годы </t>
  </si>
  <si>
    <t xml:space="preserve"> - МАДОУ "Сказка" </t>
  </si>
  <si>
    <t xml:space="preserve"> - ММАУ "Старт" (Содержание)</t>
  </si>
  <si>
    <t xml:space="preserve"> - МАУ  "Театр музыки"</t>
  </si>
  <si>
    <t>Департамент муниципальной собственности - субсидии на обеспечение мероприятий по переселению граждан из аварийного жилищного фонда</t>
  </si>
  <si>
    <t>6000500</t>
  </si>
  <si>
    <t>Контрольно-счетная палата  (содержание аппарата контрольно -счетной палаты)</t>
  </si>
  <si>
    <t>Контрольно- счетная палата (содержание председателя, заместителя Счетной палаты)</t>
  </si>
  <si>
    <t>МКУ "Капитальное строительство" - благоустройство и озеленение городской площади</t>
  </si>
  <si>
    <t xml:space="preserve">Департамент образования и молодежной политики - программа"Новая школа Югры" на 2010-2013 годы подпрограмма "Инновационное развитие образования" </t>
  </si>
  <si>
    <t>А</t>
  </si>
  <si>
    <t>МКУ "Капитальное строительство" - программа "Развитие транспортной системы городского округа город Мегион на 2012-2014 годы"</t>
  </si>
  <si>
    <t>Администрация города- программа "Содержания и текущего ремонта автомобильных дорог,  проездов и элементов обустройства улично-дорожной сети городского округа город Мегион на 2012 год и плановый период 2013 и  2014 годов".</t>
  </si>
  <si>
    <t>Департамент муниципальной собственности -программа "Основные направления развития в области управления и распоряжения муниципальной собственностью городского округа город Мегион на 2012 год"</t>
  </si>
  <si>
    <t>Администрация города -программы "Поддержка и развитие малого и среднего предпринимательства на территории городского округа город Мегион на 2011-2015 годы" и "Поддержка и развитие малого и среднего предпринимательства на территории ХМАО-Югры на 2011-2013 годы"</t>
  </si>
  <si>
    <t>Администрация города -программа "Подготовка объектов жилищно-коммунального комплекса к эксплуатации в  осенне-зимний период 2012-2013 годов"</t>
  </si>
  <si>
    <t>Администрация города- программа "Содержания и текущего ремонта автомобильных дорог,  проездов и элементов обустройства улично-дорожной сети городского округа город Мегион на 2012 год и плановый период 2013 и 2014 годов"</t>
  </si>
  <si>
    <t>Администрация города- программа "Содержания объектов внешнего благоустройства городского округа город Мегион на 2012 год и плановый период 2013 и 2014 годов"</t>
  </si>
  <si>
    <t xml:space="preserve">МКУ "Капитальное строительство" -программа "Развитие физической культуры и спорта в Ханты-Мансийском автономном округе - Югре" на 2011-2013 годы, программа "Развитие физической культуры и спорта в городском округе город Мегион " на 2011-2013 годы (Спортивный-комплекс с ледовой ареной) </t>
  </si>
  <si>
    <t>МКУ "Капитальное строительство" -программа "Развитие физической культуры и спорта в Ханты-Мансийском автономном округе - Югре" на 2011-2013 годы, программа "развитие физической культуры и спорта в городском округе город Мегион на 2011-2013 годы (строительство)</t>
  </si>
  <si>
    <t xml:space="preserve">Подпрограмма "Профилактика правонарушений" программы "Профилактика правонарушений в Ханты-Мансийском автономном округе-Югре на 2011-2013 годы" </t>
  </si>
  <si>
    <t>Программа "Энергосбережение и повышение энергетической эффективности Ханты-ансийского автономного округа - Югры на 2011-2015 годы и на перспективу до 2020 года"</t>
  </si>
  <si>
    <t>Контрольно-счетная палата</t>
  </si>
  <si>
    <t>012</t>
  </si>
  <si>
    <t>4310100</t>
  </si>
  <si>
    <t>Проведение мероприятий для детей и подростков</t>
  </si>
  <si>
    <t>В</t>
  </si>
  <si>
    <t>Администрация города -программа "Капитальный ремонт, реконструкция и ремонт  муниципального жилого фонда городского округа город Мегион на 2012 год и плановый период 2013-2014 гдов"</t>
  </si>
  <si>
    <t>Администрация города (единовременная выплата к 67 годовищине ВОВ)</t>
  </si>
  <si>
    <t>МКУ "Единая дежурно-диспетчерская служба"</t>
  </si>
  <si>
    <t>3029900</t>
  </si>
  <si>
    <t xml:space="preserve"> - Муниципальное аатономное учреждение "Региональный историко-культурный и экологический центр"</t>
  </si>
  <si>
    <t xml:space="preserve"> - МБОУ "Детская художественная школа"</t>
  </si>
  <si>
    <t>321</t>
  </si>
  <si>
    <t>320</t>
  </si>
  <si>
    <t>Пособия и компенсации гражданам и иные социальные выплаты, кроме публичных нормативных  обязательств</t>
  </si>
  <si>
    <t>Мероприятие в области социальной политики</t>
  </si>
  <si>
    <t>242</t>
  </si>
  <si>
    <t>091</t>
  </si>
  <si>
    <t>7950118</t>
  </si>
  <si>
    <t xml:space="preserve"> - МКУ "Капитальное строительство" </t>
  </si>
  <si>
    <t>МБОУ СОШ №1 - программа"Новая школа Югры" на 2010-2013 годы подпрограмма "Инновационное развитие образования" (ММЦ)</t>
  </si>
  <si>
    <t>5225600</t>
  </si>
  <si>
    <t>5225601</t>
  </si>
  <si>
    <t>5220101</t>
  </si>
  <si>
    <t>ММАУ "Старт" - Программа "Молодежь Югры" на 2011-2013 годы, подпрограмма "Развитие потенциала молодежи"</t>
  </si>
  <si>
    <t>Программа "Развитие и укрепление материально-технической базы ЕДДС городского округа город Мегион на 2012 год"</t>
  </si>
  <si>
    <t>Департамент муниципальной собственности (прочие расходы)</t>
  </si>
  <si>
    <t>831</t>
  </si>
  <si>
    <t>Исполнение судебных актов РФ и моровых соглашений по возмещению вреда , причиненного в результате незаконных действий</t>
  </si>
  <si>
    <t>830</t>
  </si>
  <si>
    <t>Исполнение судебных актов</t>
  </si>
  <si>
    <t>7950128</t>
  </si>
  <si>
    <t xml:space="preserve"> - МБЛПУ "Городская больница"</t>
  </si>
  <si>
    <t>МКУ "Капитальное строительство" (непрограммные инвестиции - межевание и постановка на кадастровый учет  СК "Юность")</t>
  </si>
  <si>
    <t xml:space="preserve"> - МБУ  "Дворец искусств"</t>
  </si>
  <si>
    <t>0500</t>
  </si>
  <si>
    <t>МКУ "Капитальное с троительство" (непрограммные инвестиции - для обустройства пандуса)</t>
  </si>
  <si>
    <t>МКУ "Капитальное строительство"  - ремонт жилых помещений отдельных категорий граждан</t>
  </si>
  <si>
    <t>МКУ "Капитальное строительство" -программа "Строительство и ремонт капитальных объектов муниципальных лечебных учреждений здравоохранения городского округа город Мегион на 2012-2014 годы"</t>
  </si>
  <si>
    <t>ДМС - подпрограмма "Обеспечение жильем молодых семей" федеральной целевой программы "Жилище"</t>
  </si>
  <si>
    <t xml:space="preserve"> - МАУ "Комбинат общественного питания" </t>
  </si>
  <si>
    <t xml:space="preserve"> - Управление физической культуры и спорта </t>
  </si>
  <si>
    <t xml:space="preserve"> - Департамент образования и молодёжной политики</t>
  </si>
  <si>
    <t xml:space="preserve"> - МБУ ЦБС</t>
  </si>
  <si>
    <t>7950130</t>
  </si>
  <si>
    <t>7950131</t>
  </si>
  <si>
    <t>7950132</t>
  </si>
  <si>
    <t>5227600</t>
  </si>
  <si>
    <t>ДМС  -  программа "Снижение рисков и смягчение  последствий чрезвычайных ситуаций природного и техногенного характера в ХМАО-Югре на 2012-2014 годы и на период до 2016 года", программа "Снижение рисков и смягчение  последствий чрезвычайных ситуаций природного и техногенного характера в городском округе город Мегион"</t>
  </si>
  <si>
    <t>4362100</t>
  </si>
  <si>
    <t>Субсидии на модернизацию региональных систем общего образования</t>
  </si>
  <si>
    <t>4360000</t>
  </si>
  <si>
    <t>Мероприятия в области образования</t>
  </si>
  <si>
    <t>МАУ "Комбинат общественного питания учреждений социальной сферы" - реализация постановления правительства ХМАО-Югры от 10.02.2012 №52-п "О комплексе мер по модернизации общего образования ХМАО-Югры в 2012 году"</t>
  </si>
  <si>
    <t>МКУ "Капитальное строительство" (непрограммные инвестиции - ПИР  по реконструкции крыши корпуса №2 МБОУ СОШ №4)</t>
  </si>
  <si>
    <t>Администрация города -"Адресная программа городского округа город Мегион по проведению капитального ремонта многоквартирных домов на 2012-2015 годы", программа "Наш дом  2011-2015 годы"</t>
  </si>
  <si>
    <t xml:space="preserve">Администрация города - Программа Ханты-Мансийского автономного округа-Югры "Наш дом" на 2011-2015 годы </t>
  </si>
  <si>
    <t xml:space="preserve"> -МБОУ  СОШ № 7</t>
  </si>
  <si>
    <t xml:space="preserve"> -МАОУ  № 5 "Гимназия" </t>
  </si>
  <si>
    <t>МКУ  КС - Программа"Новая школа Югры" на 2010-2013 годы подпрограмма "Развитие материально-технической базы сферы образования" (д/с Теремок), программа "Развитие материально-технической базы сферы образования городского округа город Мегион на 2012-2013 годы"</t>
  </si>
  <si>
    <t>МКУ "Капитальное строительство" -подпрограмма "Развитие материально-технической базы сферы образования" программы "Новая школа Югры" , программа "Развитие материально-технической базы сферы образования городского округа город Мегион на 2012-2013 годы"</t>
  </si>
  <si>
    <t>Приложение 4</t>
  </si>
  <si>
    <t>5223500</t>
  </si>
  <si>
    <t>Другие вопросы в области жилищно-коммунального хозяйства</t>
  </si>
  <si>
    <t>Программа "Энергосбережение и повышение энергетической эффективности в ХМАО- Югре на 2011-2015 годы и на перспективу до 2020 года", программа "Энергосбережение и повышение энергетической эффективности и энергобезопасности муниципального образования городской округ город Мегион на период 2011-2015 годы и на перспективу до 2020 года"</t>
  </si>
  <si>
    <t xml:space="preserve"> - Департамент муниципальной собственности </t>
  </si>
  <si>
    <t xml:space="preserve"> - МБУ "МЦИКТ "Вектор"" </t>
  </si>
  <si>
    <t>Администрация города-(расходы по исполнительному листу)</t>
  </si>
  <si>
    <t>Субвенции на реализацию программы "Улучшение жилищных условий населения ХМАО-Югры"</t>
  </si>
  <si>
    <t>МБУ ЦБС (иные межбюджетные трансферты на комплектование книжных фондов библиотек муниципальных образований)</t>
  </si>
  <si>
    <t>Администрация города - субсидии на финансовое обеспечение муниципального задания МБУ ИА "Мегионские новости"</t>
  </si>
  <si>
    <t>МКУ "Капитальное строительство" - программа "Модернизация и реформирование жилищно-коммунального комплекса  городского округа город Мегион  на 2012-2014 годы и период до 2015 года"</t>
  </si>
  <si>
    <t>122</t>
  </si>
  <si>
    <t>850</t>
  </si>
  <si>
    <t>852</t>
  </si>
  <si>
    <t>Закупка товаров. работ, услуг в целях капитального ремонта государственного имущества</t>
  </si>
  <si>
    <t>Пенсии выплачиваемые организациями сектора государственного управления</t>
  </si>
  <si>
    <t>Администрация города ( на администрирование по программе "Развитие агропромышленного комплекса ХМАО-Югры в 2011-2013 годах и на период до 2015 года")</t>
  </si>
  <si>
    <t xml:space="preserve"> - МБЛПУ "ДГБ "Жемчужинка"</t>
  </si>
  <si>
    <t xml:space="preserve">Директор департамента финансов                                                                                                                    </t>
  </si>
  <si>
    <t>Н.А.Мартынюк</t>
  </si>
  <si>
    <t xml:space="preserve"> - Департамент образования и  молодежной политики</t>
  </si>
  <si>
    <t xml:space="preserve"> - Департамент образования и молодёжной политики </t>
  </si>
  <si>
    <t>Программа "Инновационное развитие образования в муниципальных общеобразовательных учреждениях городского округа город Мегион на 2012 год"</t>
  </si>
  <si>
    <t>Средства окружного бюджета</t>
  </si>
  <si>
    <t>МКУ "Капитальное строительство" (кредиторская задолженность СК "Юность")</t>
  </si>
  <si>
    <t>Программа"Новая школа Югры" на 2010-2013 годы подпрограмма "Инновационное развитие образования"</t>
  </si>
  <si>
    <t>ИТОГО</t>
  </si>
  <si>
    <t>Капитальный ремонт многоквартирных домов, пр. "Наш дом"</t>
  </si>
  <si>
    <t>- МБУ "Централизованная библиотечная система"</t>
  </si>
  <si>
    <t xml:space="preserve"> -МБОУ ДОД  "Детская школа искусств им. Кузьмина"</t>
  </si>
  <si>
    <t xml:space="preserve"> - МБОУ СОШ № 1</t>
  </si>
  <si>
    <t xml:space="preserve"> - МБОУ СОШ № 2 </t>
  </si>
  <si>
    <t xml:space="preserve"> - МБОУ СОШ № 3 </t>
  </si>
  <si>
    <t xml:space="preserve">- МБЛПУ ДГБ "Жемчужинка"  </t>
  </si>
  <si>
    <t>- МБЛПУ Городская больница № 2</t>
  </si>
  <si>
    <t>- МБЛПУ "Городская больница"</t>
  </si>
  <si>
    <t xml:space="preserve"> -МБОУ ДОД  "Детская школа искусств № 2" </t>
  </si>
  <si>
    <t xml:space="preserve"> - МАОУ Гимназия № 5</t>
  </si>
  <si>
    <t>Администрация города (субсидии на выполнение муниципального задания МБУ "Служба спасения")</t>
  </si>
  <si>
    <t>7950129</t>
  </si>
  <si>
    <t>Администрация города  целевая программа "Комплексные мероприятия по профилактике правонарушений на территории городского округа г.Мегион на 2011-2013 годы"</t>
  </si>
  <si>
    <t xml:space="preserve">Администрация города (Программа "Создание и восполнение материальных запасов для борьбы с природными пожарами на территории на 2012 год" </t>
  </si>
  <si>
    <t>МКУ КС - Программа"Новая школа Югры" на 2010-2013 годы подпрограмма "Развитие материально-технической базы сферы образования" (школа на 300 мест), программа "Развитие материально-технической базы сферы образования городского округа город Мегион на 2012-2014 годы"</t>
  </si>
  <si>
    <t>Департамент образования и молодежной политики -подпрограмма "Развитие материально-технической базы сферы образования" программы "Новая школа Югры" , программа "Развитие материально-технической базы сферы образования городского округа город Мегион на 2012-2013 годы"</t>
  </si>
  <si>
    <t>Администрация города -подпрограмма "Профилактика правонарушений" программы ""Профилактика правонарушений в Ханты-Мансийском автономном округе - Югре на 2011-2013 годы", программа "Комплексные мероприятия по профилактике  правонарушений на территории городского округа город Мегион на 2011-2013 годы"</t>
  </si>
  <si>
    <t>Администрация города (программа "Развитие агропромышленного комплекса ХМАО-Югры в 2011-2013 годах и на период до 2015 года")</t>
  </si>
  <si>
    <t>МКУ "Капитальное строительство" - Программа Ханты-Мансийского автономного округа-Югры "Наш дом" на 2011-2013 годы, программа городского округа город Мегион по проведению капитального ремонта многоквартирных домов "Наш дом" на 2011-2013 годы</t>
  </si>
  <si>
    <t>МКУ КС - Программа"Новая школа Югры" на 2010-2013 годы подпрограмма "Обеспечение комплексной безопасности и комфортных условий образовательного процесса в муниципальных образовательных учреждениях муниципального образования городской округ город Мегион на 2012 год" (д/с Рябинка)</t>
  </si>
  <si>
    <t xml:space="preserve">Программа"Новая школа Югры" на 2010-2013 годы подпрограмма "Обеспечение комплексной безопасности и комфортных условий образовательного процесса в муниципальных образовательных учреждениях муниципального образования городской округ город Мегион на 2012 год" </t>
  </si>
  <si>
    <t>МКУ "Капитальное строительство" программа "Строительство, реконструкция и капитальный ремонт объектов сферы культуры на период 2012-2014 годы"Реконструкция здания Детской школы искусств №2 в п.Высокий"</t>
  </si>
  <si>
    <t>5222702</t>
  </si>
  <si>
    <t>322</t>
  </si>
  <si>
    <t>1008820</t>
  </si>
  <si>
    <t>Департамент образования и молодежной политики -  программа  "Содействие занятости населения на 2011-2013 годы" (целевые субсидии)</t>
  </si>
  <si>
    <t>Администрация города - программа "Содействие занятости населения на 2011-2013 годы" (целевые субсидии)</t>
  </si>
  <si>
    <t>Управление физической культуры и спорта - мероприятия направленные на снижение напряженности на рынке труда (целевые субсидии)</t>
  </si>
  <si>
    <t>Департамент образования и молодежной политики - субсидии на финансовое обеспечение муниципального задания, в том числе:</t>
  </si>
  <si>
    <t>Департамент образования и молодежной политики - целевые субсидии, в том числе:</t>
  </si>
  <si>
    <t>Ведомственная целевая программа "Подготовка образовательных  учреждений городского округа город Мегион в осенне-зимнему периоду 2012-2013 годов" (целевые субсидии)</t>
  </si>
  <si>
    <t>Департамент образования и молодежной политики - субсидии  на  финансовое обеспечение муниципального задания, в том числе:</t>
  </si>
  <si>
    <t>Администрация города - субсидии на финансовое обеспечение выполнения муниципального задания, в том числе:</t>
  </si>
  <si>
    <t>Управление физической культуры и спорта - субсидии на финансовое выполнение муниципального задания, в том числе:</t>
  </si>
  <si>
    <t>Департамент образования и молодежной политики - целевые субсидии на модернизацию региональных систем общего образования, в том числе:</t>
  </si>
  <si>
    <t>Администрация города - целевые субсидии, в том числе:</t>
  </si>
  <si>
    <t>Управление физической культуры и спорта - целевые субсидии, в том числе:</t>
  </si>
  <si>
    <t>Программа "Развитие физической культуры и спорта в Ханты-Мансийском автономном округе - Югре" на 2011-2013 годы , программа "Развитие  физической культуры и спорта в городском округе город Мегион" на 2011-2013 годы</t>
  </si>
  <si>
    <t>Департамент образования и молодежной политики - ведомственная целевая программа "Образование" на 2011-2013 годы (целевые субсидии)</t>
  </si>
  <si>
    <t>Департамент образования и молодежной политики - целевая программа "Организация летнего отдыха, оздоровления и трудозанятости детей, подростков и молодежи городского округа город Мегион" (целевая субсидия),( в т.ч. субсидии на оплату питания детям в лагерях с дневным пребыванием детей Программа ХМАО-Югры "Дети Югры" на 2011-2013 годы, субвенции на  организацию отдыха и оздоровления детей)</t>
  </si>
  <si>
    <t xml:space="preserve">Целевая программа "Организация  отдыха, оздоровления, занятости детей, подростков и молодежи городского округа город Мегион на 2012-2013 годы", программа "Дети Югры" на 2011-2015 годы, подпрограмма "Организация отдыха и оздоровления детей, проживающих в муниципальных образованиях автономного округа" </t>
  </si>
  <si>
    <r>
      <t>Администрация города - субсидии на  финансовое обеспечение  выполнения муниципального задания, в том числе:</t>
    </r>
    <r>
      <rPr>
        <sz val="12"/>
        <color indexed="8"/>
        <rFont val="Calibri"/>
        <family val="2"/>
        <charset val="204"/>
      </rPr>
      <t/>
    </r>
  </si>
  <si>
    <r>
      <t>Администрация города - субсидии на  финансовое  обеспечение муниципального задания, в том числе:</t>
    </r>
    <r>
      <rPr>
        <b/>
        <sz val="12"/>
        <color indexed="8"/>
        <rFont val="Calibri"/>
        <family val="2"/>
        <charset val="204"/>
      </rPr>
      <t/>
    </r>
  </si>
  <si>
    <t>Администрация города -ведомственная целевая программа "Пожарная безопасность в муниципальных учреждениях здравоохранения городского округа город Мегион на 2011-2013 годы" (целевые субсидии), в том числе:</t>
  </si>
  <si>
    <r>
      <t>Администраци города  - субсидии на финансовое обеспечение муниципального задания , в том числе:</t>
    </r>
    <r>
      <rPr>
        <sz val="12"/>
        <color indexed="8"/>
        <rFont val="Calibri"/>
        <family val="2"/>
        <charset val="204"/>
      </rPr>
      <t/>
    </r>
  </si>
  <si>
    <t>Администраци города - целевые субсидии  (субвенции на обеспечение бесплатными молочными продуктами питания детей до трёх лет),  в том числе:</t>
  </si>
  <si>
    <t>Управление физической культуры и спорта - субсидии  на финансовое обеспечение муниципального задания, в том числе:</t>
  </si>
  <si>
    <t>Администрация города - программа  "Культура Югры" на 2011-2013 годы и на перспективу до 2015 года, подпрограмма"Библиотечное дело" (целевые субсидии), МБУ"Централизованная библиотечная система" Иные межбюджетные трансферты</t>
  </si>
  <si>
    <t xml:space="preserve"> Администрация города - программа  "Культура Югры" на 2011-2013 годы и на перспективу до 2015 года, подпрограмма"Библиотечное дело" (целевые субсидии), МУ"Централизованная библиотечная система"Субсидии</t>
  </si>
  <si>
    <t>Администрация  города - ведомственная целевая программа на 2012-2015 годы  "Культура города Мегиона" (целевые субсидии), В Т.Ч:</t>
  </si>
  <si>
    <t>МКУ "Кап.строительство" - подпрограмма "Обеспечение комплексной безопасности и комфортных условий в учреждениях культуры" программы "Культура Югры"  (строительство, реконструкция), целевая программа "Строительство, реконструкция и капитальный ремонт объектов сферы культуры на период 2012-2014 годов"</t>
  </si>
  <si>
    <t>Администрация города - программа  "Культура Югры" на 2011-2013 годы и на перспективу до 2015 года, подпрограмма"Музейное дело" (целевые субсидии), МАУ"Региональный историко-культурный и экологический центр"</t>
  </si>
  <si>
    <t>5222708</t>
  </si>
  <si>
    <t>Управление физической культуры и спорта - целевые субсидии,  в том числе:</t>
  </si>
  <si>
    <t>ДМС РЦП "Улучшение жилищных условий населения ХМАО-Югры на 2011-2013 и на период до 2015г. (субсидии   на  обеспечение жильем молодых семей)</t>
  </si>
  <si>
    <t>ДМС ФЦП "Жилище на 2011-2015 годы" (субсидии   на  обеспечение жильем молодых семей)</t>
  </si>
  <si>
    <t>МАДОУ ДСКВ №1 Сказка</t>
  </si>
  <si>
    <t>МБДОУ № Крепыш</t>
  </si>
  <si>
    <t>Департамент образования и молодежной политики - программа"Новая школа Югры" на 2010-2013 годы подпрограмма "Инновационное развитие образования"  (Целевые субсидии)</t>
  </si>
  <si>
    <t>Администрация города- программа "Модернизация и реформирование жилищно-коммунального комплекса  ХМАО-Югры"  на 2011-2013 годы и период до 2015 года" (подготовка к осенне-зимнему периоду)</t>
  </si>
  <si>
    <t>Графа 6:</t>
  </si>
  <si>
    <t>Графа 11:</t>
  </si>
  <si>
    <t>Сумма</t>
  </si>
  <si>
    <t>тыс.руб.</t>
  </si>
  <si>
    <t>0707</t>
  </si>
  <si>
    <t>Культура и Кинематография</t>
  </si>
  <si>
    <t>0801</t>
  </si>
  <si>
    <t xml:space="preserve">Культура </t>
  </si>
  <si>
    <t>0901</t>
  </si>
  <si>
    <t>1101</t>
  </si>
  <si>
    <t xml:space="preserve">Физическая культура </t>
  </si>
  <si>
    <t>0405</t>
  </si>
  <si>
    <t>1004</t>
  </si>
  <si>
    <t>Администрация города -субвенции на выплату единовременного пособия при всех формах устройства детей, лишенных родительского попечения, в семью (федеральный бюджет+бюджет ХМАО)</t>
  </si>
  <si>
    <t>ДМС - подпрограмма "Обеспечение жильем молодых семей" федеральной целевой программы "Жилище" доля м/б</t>
  </si>
  <si>
    <t>0412</t>
  </si>
  <si>
    <t>администрация города</t>
  </si>
  <si>
    <t>МБУ "Мегионские новости"</t>
  </si>
  <si>
    <t>0502</t>
  </si>
  <si>
    <t>тыс.рублей</t>
  </si>
  <si>
    <t xml:space="preserve"> - МАУ "Театр музыки"</t>
  </si>
  <si>
    <t xml:space="preserve"> - МАОУ №5 "Гимназия"</t>
  </si>
  <si>
    <t xml:space="preserve"> - МАУ "Центр культуры и досуга"</t>
  </si>
  <si>
    <t>0401</t>
  </si>
  <si>
    <t xml:space="preserve"> - МБУ "ЦСП Спорт-Альтаир"</t>
  </si>
  <si>
    <t xml:space="preserve"> -МАУ СК Дельфин</t>
  </si>
  <si>
    <t xml:space="preserve"> - МБОУ ДОД ДЮСШ №2</t>
  </si>
  <si>
    <t>0309</t>
  </si>
  <si>
    <t>0410</t>
  </si>
  <si>
    <t>Администрация города (выплаты пенсии за выслугу лет муниц.служащим)</t>
  </si>
  <si>
    <t>0111</t>
  </si>
  <si>
    <t>0113</t>
  </si>
  <si>
    <t>МАУ"Театр музыки"  - ведомственная целевая программа на 2012-2015 годы  "Культура города Мегиона " (целевые субсидии)</t>
  </si>
  <si>
    <t>Администрация города (на определение рыночной стоимости)</t>
  </si>
  <si>
    <t>Наименование учреждения</t>
  </si>
  <si>
    <t>0106</t>
  </si>
  <si>
    <t>0400</t>
  </si>
  <si>
    <t>0700</t>
  </si>
  <si>
    <t>Поступление бюджетных ассигнований по распоряжениям Правительства Тюменской области</t>
  </si>
  <si>
    <t>Департамент образования и молодежной политики - Программа "Профилактика правонарушений в ХМАО-Югре" на 2011-2013годы", подпрограмма "Безопасность дорожного движения"</t>
  </si>
  <si>
    <t>5222502</t>
  </si>
  <si>
    <t>5222500</t>
  </si>
  <si>
    <t>Программа" Профилактика правонарушений в ХМАО-Югре" на 2011-2013годы</t>
  </si>
  <si>
    <t xml:space="preserve"> - МБУ "Дворец искусств"</t>
  </si>
  <si>
    <t>МКУ Капитальное строительство -программа "Основные направления развития в области управления и распоряжения муниципальной собственностью городского округа город Мегион на 2012 год" (ремонт прокуратуры)</t>
  </si>
  <si>
    <t>Расходы на выплаты персоналу казенных учреждений</t>
  </si>
  <si>
    <t>Фонд оплаты труда и страховые взносы</t>
  </si>
  <si>
    <t xml:space="preserve">Субсидии автономным учреждениям </t>
  </si>
  <si>
    <t xml:space="preserve">Субсидии бюджетным учреждениям </t>
  </si>
  <si>
    <t>Субсидии на реализацию программы "Энергосбережение и повышение энергетической эффективности в Ханты-Мансийском автономном округе-Югре на 2010-2015 годы и на преспективу до 2020 года"</t>
  </si>
  <si>
    <t>Программа "Энергосбережение и повышение энергетической эффективности и энергобезопасности муниципального образования городской округ город Мегион"</t>
  </si>
  <si>
    <t>7950203</t>
  </si>
  <si>
    <t>120</t>
  </si>
  <si>
    <t>Программа "Организация летнего отдыха, оздоровления и трудозанятости детей, подростков и молодежи городского округа город Мегион"</t>
  </si>
  <si>
    <t>Ведомственная целевая программа "Совершенствование организации и осуществление мероприятий по работе с детьми, подростками и молодежью на 2011-2013 годы"</t>
  </si>
  <si>
    <t>ВЦП-"Подготовка учреждений образования и молодежной политики к работе в осенне -зимний период"</t>
  </si>
  <si>
    <t>7950117</t>
  </si>
  <si>
    <t>Софинансирование окружной целевой программы "Новая школа Югры на 2011-2013 годы и на период до 2015 года -подрограмма " Инновационное развитие образования"</t>
  </si>
  <si>
    <t>Софинансирование окружной целевой программы "Новая школа Югры на 2011-2013 годы и на период до 2015 года -подрограмма " Обеспечение комплексной безопасности и комфортных условий образовательного процесса""</t>
  </si>
  <si>
    <t xml:space="preserve">Подпрограмма "Инновационное развитие образования" </t>
  </si>
  <si>
    <t>Программа " Новая школа Югры" на 2011-2013годы и на период до 2015 года</t>
  </si>
  <si>
    <t xml:space="preserve">Подпрограмма "Обеспечение комплексной безопасности и комфортных условий образовательного процесса" </t>
  </si>
  <si>
    <t>4219903</t>
  </si>
  <si>
    <t>4219902</t>
  </si>
  <si>
    <t>Обеспечение деятельности подведомственных учреждений (МОУ СОШ 4 детский сад "Улыбка")</t>
  </si>
  <si>
    <t>4219901</t>
  </si>
  <si>
    <t>Обеспечение деятельности подведомственных учреждений (МОУ СОШ 4 "Камертон")</t>
  </si>
  <si>
    <t>Обеспечение деятельности подведомственных учреждений ( Дом учителя)</t>
  </si>
  <si>
    <t>630</t>
  </si>
  <si>
    <t>Субсидии некомерческим организациям (за исключением государственных учреждений)</t>
  </si>
  <si>
    <t>Софинансирование окружной целевой программы "Новая школа Югры на 2011-2013 годы и на период до 2015 года -подрограмма "Развитие материально-технической базы сферы образования"</t>
  </si>
  <si>
    <t>Программа "Развитие информационного обществана территории городского округа город Мегион на 2011-2013 годы"</t>
  </si>
  <si>
    <t>Отдельные мероприятия в области информационно-коммуникационных технологий и связи</t>
  </si>
  <si>
    <t>Программа "Снижение рисков и смягчение последствий чрезвычайных ситуаций природного и техногенного характера в городском округе город Мегион"</t>
  </si>
  <si>
    <t>Программа "Снижение рисков и смягчение последствий чрезвычайных ситуаций природного и техногенного характера в ХМАО-Югре на 2012-2014 годы и на период до 2016 года"</t>
  </si>
  <si>
    <t>Программа "Энергосбережение и повышение энергетической эффективности в Ханты-Мансийском автономном округе-Югре на 2010-2015 годы и на преспективу до 2020 года"</t>
  </si>
  <si>
    <t>Программа  "Основные направления развития в области управления и распоряжения муниципальной собственностью городского округа город Мегион"</t>
  </si>
  <si>
    <t xml:space="preserve">Целевые программы </t>
  </si>
  <si>
    <t>Программа " Содействие развитию жилищного строительства на территории городского округа город Мегион на 2012-2014 и на период до 2015 года"</t>
  </si>
  <si>
    <t>Подпрограмма "Стимулирование застройщиков по реализации проектов развития застроенных территорий" программы "Содействие развитию жилищного строительства на 2011-2013 годы и на период до 2015 года"</t>
  </si>
  <si>
    <t>Программа "Жилище" подпрограмма "Обеспечение жильем молодых семей"</t>
  </si>
  <si>
    <t>Федеральная целевая программа "Жилище" на 2011 - 2015 годы Подпрограмма "Обеспечение жильем молодых семей"</t>
  </si>
  <si>
    <t>Исполнение судебных актов РФ и мировых соглашений по возмещению вреда, причиненного в результате незаконных действий (бездействия) органов госвласти</t>
  </si>
  <si>
    <t>Программа "Мероприятия по профилактике терроризма и экстремизма, а также минимизации  и (или) ликвидации последствий проявлений терроризма и экстремизма в границах городского округа город Мегион на 2011-2015 годы"</t>
  </si>
  <si>
    <t>Программа "Создание и восполнение материальных запасов для борьбы с природными пожарами на 2012 год"</t>
  </si>
  <si>
    <t>Программа "Развитие и укрепление материально-технической базы ЕДДС городского округа город Мегион"</t>
  </si>
  <si>
    <t>Программа "Комплексные мероприятия по профилактике правонарушений городского округа город Мегион"</t>
  </si>
  <si>
    <t>Программа "Развитие транспортной системы Ханты-Мансийского автономного округа - Югры" на 2011-2013 годы и на период до 2015 года. подпрограмма "Автомобильные дороги"</t>
  </si>
  <si>
    <t>Закупка товаров. работ, услуг в целях капитального ремонта муниципального  имущества</t>
  </si>
  <si>
    <t>Капитальный ремонт многоквартирных домов, программа  "Наш дом"</t>
  </si>
  <si>
    <t>Софинансирование окружной целевой программы "Развитие транспортной системы ХМАО-Югры" на 2011-2013 годы и на период до 2015 года подпрограммы "Автомобильные дороги"</t>
  </si>
  <si>
    <t>Софинансирование окружной целевой программы "Наш дом" на 2011-2013 годы</t>
  </si>
  <si>
    <t>Программа "Содержание и текущий ремонт автомобильных дорог, проездов и элементов обустройства улично-дорожной сети городского округа город Мегион"</t>
  </si>
  <si>
    <t xml:space="preserve"> Обеспечение деятельности подведомственных учреждений</t>
  </si>
  <si>
    <t>Программа господдержки малого предпринимательства в ХМАО-Югре на 2004-20010гг</t>
  </si>
  <si>
    <t>Программа "Поддержка и развитие малого и среднего предпринимательства на территории городского округа город Мегион на 2011-2013 годы"</t>
  </si>
  <si>
    <t>Программа "Мероприятия в области градостроительной деятельности городского округа город Мегион на 2012-2013 годы и на период до 2015 года"</t>
  </si>
  <si>
    <t>Программа "Формирование доступной среды для инвалидов и других маломобильных групп населения на территории городского округа на 2012-2015 годы"</t>
  </si>
  <si>
    <t>3500200</t>
  </si>
  <si>
    <t>Поддержка банковской системы</t>
  </si>
  <si>
    <t>Программа "Капитальный ремонт муниципального жилого фонда городского округа город Мегион"</t>
  </si>
  <si>
    <t>Программа "Информационное обеспечение деятельности органов местного самоуправления городского округа город Мегион на 2012 год"</t>
  </si>
  <si>
    <t>Софинансирование окружной целевой программы "Развитие физической культуры и спорта в ХМАО-Югре" на 2011-2013 годы</t>
  </si>
  <si>
    <t>Программа "Строительство и ремонт капитальных объектов муниципальных лечебных учреждений здравоохранения городского округа город Мегион на 2012-2014 годы"</t>
  </si>
  <si>
    <t>7950207</t>
  </si>
  <si>
    <t>ВЦП- "Неотложные меры борьбы с туберкулезом на 2011-2012 годы"</t>
  </si>
  <si>
    <t>ВЦП-"Пожарная безопасность в муниципальных учреждениях здравоохранения городского округа город Мегион на 2011-2013 годы"</t>
  </si>
  <si>
    <t>7950205</t>
  </si>
  <si>
    <t>ВЦП- "Анти-СПИД на 2011-2012 годы"</t>
  </si>
  <si>
    <t>7950200</t>
  </si>
  <si>
    <t>Ведомственные целевые программы</t>
  </si>
  <si>
    <t>ВЦП- "Культура города Мегиона на 2012-2014 годы"</t>
  </si>
  <si>
    <t>Программа "Строительство, реконструкция и капитальный ремонт объектов сферы культуры на период 2012-2014 годов"</t>
  </si>
  <si>
    <t>Субсидии на строительство в рамках пр. "Культура Югры"</t>
  </si>
  <si>
    <t>Подключение общедоступных библиотек Российской Федерации к сети Интернет</t>
  </si>
  <si>
    <t xml:space="preserve">Субсидии-подпрограмма "Развитие материально-технической базы сферы образования" </t>
  </si>
  <si>
    <t>Иные межбюджетные трансферты-подпрограмма "Поддержка общественно-значимых, инновационных проектов и информационно-издательской деятельности"</t>
  </si>
  <si>
    <t>Софинансирование окружной целевой программы "Новая школа Югры на 2011-2013 годы и на период до 2015 года -подрограмма " Обеспечение комплексной безопасности и комфортных условий образовательного процесса"</t>
  </si>
  <si>
    <t xml:space="preserve">Субсидии-подпрограмма "Обеспечение комплексной безопасности и комфортных условий образовательного процесса" </t>
  </si>
  <si>
    <t>Строительство и проектирование детских садов</t>
  </si>
  <si>
    <t>Программа "Содержание объектов внешнего благоустройства городского округа город Мегион"</t>
  </si>
  <si>
    <t>Прочие мероприятия по благоустройству</t>
  </si>
  <si>
    <t>Программа "Модернизация и реформирование жилишно-коммунального комплекса городского округа город Мегион " на 2011-2013 годы и на период до 2015 года"</t>
  </si>
  <si>
    <t>Программа "Подготовка объектов жилищно-коммунального хозяйства к эксплуатации в осенне-зимний период 2011-2012 годов"</t>
  </si>
  <si>
    <t>7950208</t>
  </si>
  <si>
    <t>ВЦП- "Физическая культура и спорт в городском округе город Мегион" на 2011-2013 годы</t>
  </si>
  <si>
    <t>Программа "Развитие физической культуры и спорта в Ханты-мансийском автономном округе-Югре" на 2011-2013 годы</t>
  </si>
  <si>
    <t>ВЦП - "Образование" на 2011-2013 годы</t>
  </si>
  <si>
    <t>Департамент муниципальной собственности - Программа "Улучшение жилищных условий населения ХМАО-Югры на 2011-2013 годы и на период до 2015 года" подпрограмма "Обеспечение жильем граждан, выезжающих из ХМАО-Югры в субъекты РФ, не относящиеся к районам Крайнего Севера и приравненным к ним местностям" -(субсидии на исполнение отдельных гос.полномочий по постановке на учет и учету граждан, имеющих право на получение жилищных субсидий)</t>
  </si>
  <si>
    <t>0105</t>
  </si>
  <si>
    <t>Начальник  отдела бюджетного планирования и финансирования</t>
  </si>
  <si>
    <t>И.В.Грига</t>
  </si>
  <si>
    <t>4362401</t>
  </si>
  <si>
    <t>Пособия и компенсации гражданам и иные социальные выплаты, кроме публичных нормативных документов</t>
  </si>
  <si>
    <t>Субсидии навозмещение части затрат в связи с предоставлением учителям общеобразовательных учреждений  ипотечного кредита (федеральный бюджет)</t>
  </si>
  <si>
    <t>Субсидии навозмещение части затрат в связи с предоставлением учителям общеобразовательных учреждений  ипотечного кредита (бюджет автономного округа)</t>
  </si>
  <si>
    <t>4362402</t>
  </si>
  <si>
    <t>ЗДРАВООХРАНЕНИЕ</t>
  </si>
  <si>
    <t>0909</t>
  </si>
  <si>
    <t>Администрация города (ремонт кровли здания отдела ЗАГС)</t>
  </si>
  <si>
    <t>0013803</t>
  </si>
  <si>
    <t>Государственная регистрация актов гражданского состояния из средств местного бюджета</t>
  </si>
  <si>
    <t>7950133</t>
  </si>
  <si>
    <t>Городские целевые программы</t>
  </si>
  <si>
    <t>Субсидии (уведомления Департамента финансов ХМАО-Югры;                                          перераспределения, возвраты согласно писем ГРБС)</t>
  </si>
  <si>
    <t>Субвенции   (уведомления Департамента финансов ХМАО-Югры;                                          перераспределения согласно писем ГРБС)</t>
  </si>
  <si>
    <t>Субсидии (уведомления Департамента финансов ХМАО-Югры; перераспределения, возвраты согласно писем ГРБС)</t>
  </si>
  <si>
    <t>Администрация города  - программа "Содействие развитию жилищного строительства на 2011-2013 годы и на период до 2015 года", подпрограмма "Градостроительная деятельность"</t>
  </si>
  <si>
    <t>Администрация города -  программа "Мероприятия  в  области  градостроительной деятельности  городского округа город Мегион на 2012-2013 годы и период до 2015 года", программа "Содействие развитию жилищного строительства на 2011-2013 годы и на период до 2015 года", подпрограмма "Градостроительная деятельность"</t>
  </si>
  <si>
    <t>5225906</t>
  </si>
  <si>
    <t xml:space="preserve"> Программа "Содействие развитию жилищного строительства на 2011-2013 годы и на период до 2015 года", подпрограмма "Градостроительная деятельность"</t>
  </si>
  <si>
    <t>Субвенции (уведомления Департамента финансов ХМАО-Югры; перераспределения,  согласно писем ГРБС)</t>
  </si>
  <si>
    <t xml:space="preserve"> - МБОУ "Дворец искусств"</t>
  </si>
  <si>
    <t xml:space="preserve"> - МБУ "Служба спасения" </t>
  </si>
  <si>
    <t xml:space="preserve"> -МБУ Централизованная библиотечная система </t>
  </si>
  <si>
    <t xml:space="preserve"> -МБОУ ДОД Детская художественная школа </t>
  </si>
  <si>
    <t xml:space="preserve"> -МБУ"Центр гражданского и военно-патриотического воспитания молодежи"Форпост" им. Достовалова </t>
  </si>
  <si>
    <t xml:space="preserve"> -ММАУ "Старт" </t>
  </si>
  <si>
    <t>Молодежная политика</t>
  </si>
  <si>
    <t xml:space="preserve"> -  МАУ "Комбинат общественного питания" </t>
  </si>
  <si>
    <t>Письмо ДОиМП от 29.10.2012 №2514-ЛС</t>
  </si>
  <si>
    <t>Программа "О развитии российского казачества в ХМАО-Югре на 2012-2015 годы"</t>
  </si>
  <si>
    <t xml:space="preserve"> - МБОУ СОШ №3</t>
  </si>
  <si>
    <t>Справка уведомление Департамента финансов автономного округа от 08.10.2012 №2611</t>
  </si>
  <si>
    <t>Письмо УФКиС от 23.10.2012 №1154-ОГ</t>
  </si>
  <si>
    <t>Утверждено Решением Думы города от 25.10.2012 №290</t>
  </si>
  <si>
    <t>ДМС РЦП "Улучшение жилищных условий населения ХМАО-Югры на 2011-2013 и на период до 2015" подпрограмма "Улучшение жилищных условий отдельных категорий граждан"</t>
  </si>
  <si>
    <t>1102</t>
  </si>
  <si>
    <t>0501</t>
  </si>
  <si>
    <t>Справка уведомление Департамента финансов автономного округа от 24.10.2012 №2811</t>
  </si>
  <si>
    <t>Справка уведомление Департамента финансов автономного округа от 25.10.2012 №2880</t>
  </si>
  <si>
    <t>Администрация города -программа "Поддержка и развитие малого и среднего предпринимательства на территории ХМАО-Югры на 2011-2013 годы"</t>
  </si>
  <si>
    <t>Справка уведомление Департамента финансов автономного округа от 26.10.2012 №2896</t>
  </si>
  <si>
    <t>Справка уведомление Департамента финансов автономного округа от 01.11.2012 №2922</t>
  </si>
  <si>
    <t>Письмо управления жилищно-коммунального комплекса от 26.10.2012 №24/2136</t>
  </si>
  <si>
    <t xml:space="preserve">МБОУ ДОД Детская художественная школа  </t>
  </si>
  <si>
    <t xml:space="preserve">МБОУ ДОД Детская школа искусств им.Кузьмина </t>
  </si>
  <si>
    <t xml:space="preserve">МБОУ ДОД Детская школа искусств № 2 </t>
  </si>
  <si>
    <t xml:space="preserve">МАУ Центр культуры и досуга </t>
  </si>
  <si>
    <t xml:space="preserve">МАУ Региональный историко-культурный и экологический центр </t>
  </si>
  <si>
    <t xml:space="preserve">МБУ Централизованная библиотечная система </t>
  </si>
  <si>
    <t xml:space="preserve">МБУ"Дворец искусств"  </t>
  </si>
  <si>
    <t>Постановление администрации города Мегиона от 31.10.2012 №2441 "О внесении изменений в постановление администрации города от 27.12.2011 №2975 "Об утверждении ведомственной целевой программы "Культура города Мегиона" на 2012-2014 годы"</t>
  </si>
  <si>
    <t>Администрация города -субвенции на выплату единовременного пособия при всех формах устройства детей, лишенных родительского попечения, в семью (федеральный бюджет)</t>
  </si>
  <si>
    <t>Иные межбюджетные трансферты  (уведомления Департамента финансов ХМАО-Югры; перераспределения,  согласно писем ГРБС)</t>
  </si>
  <si>
    <t>Иные межбюджетные трансферты (уведомления Департамента финансов ХМАО-Югры; перераспределения согласно писем ГРБС)</t>
  </si>
  <si>
    <t xml:space="preserve"> - Администрация  города </t>
  </si>
  <si>
    <t xml:space="preserve"> - МАУ Центр культуры и досуга </t>
  </si>
  <si>
    <t xml:space="preserve"> - МБУ"Дворец искусств"  </t>
  </si>
  <si>
    <t xml:space="preserve"> - Администрация города- программа "Модернизация и реформирование жилищно-коммунального комплекса  ХМАО-Югры"  на 2011-2013 годы и период до 2015 года" (подготовка к осенне-зимнему периоду)</t>
  </si>
  <si>
    <t xml:space="preserve"> - Администрация города -программа "Подготовка объектов жилищно-коммунального комплекса к эксплуатации в  осенне-зимний период 2012-2013 годов"</t>
  </si>
  <si>
    <t xml:space="preserve"> - Контрольно-счетная палата  (содержание аппарата контрольно -счетной палаты)</t>
  </si>
  <si>
    <t xml:space="preserve"> - Контрольно- счетная палата (содержание председателя, заместителя Счетной палаты)</t>
  </si>
  <si>
    <t>Ведомственная целевая программа на 2012-2015 годы  "Культура города Мегиона" (целевые субсидии), в том числе:</t>
  </si>
  <si>
    <t>ДМС  -  программа "Снижение рисков и смягчение  последствий чрезвычайных ситуаций природного и техногенного характера в ХМАО-Югре на 2012-2014 годы и на период до 2016 года"</t>
  </si>
  <si>
    <t>Справка уведомление Департамента финансов автономного округа от 24.10.2012 №2803</t>
  </si>
  <si>
    <t>МКУ "Капитальное строительство" - программа "Развитие физической культуры и спорта в городском округе город Мегион на 2011-2013 годы (строительство)</t>
  </si>
  <si>
    <t>МКУ "Капитальное строительство" -программа "Развитие физической культуры и спорта в Ханты-Мансийском автономном округе - Югре" на 2011-2013 годы, программа "Развитие физической культуры и спорта в городском округе город Мегион на 2011-2013 годы (строительство)</t>
  </si>
  <si>
    <t>Письмо МКУ "Капитальное строительство" от 01.11.2012 №2523</t>
  </si>
  <si>
    <t xml:space="preserve">МБЛПУ "Городская больница" - ведомственная целевая программа "Неотложные меры борьбы с туберкулезом на 2011-2012 годы" </t>
  </si>
  <si>
    <t xml:space="preserve">МБЛПУ "Городская больница" - ведомственная целевая программа "Анти-спид на 2011-2012 годы" </t>
  </si>
  <si>
    <t>Письмо отдела организации здравоохранения и контроля качеством медицинской помощи администрации города от 06.11.2012 №22-1270</t>
  </si>
  <si>
    <t>Графа 10:</t>
  </si>
  <si>
    <t>Графа 12:</t>
  </si>
  <si>
    <t>Письмо департамента образования и молодежной политики администрации города от 02.11.2012 №2568-ЛС</t>
  </si>
  <si>
    <t xml:space="preserve"> - МБЛПУ ДГБ Жемчужинка</t>
  </si>
  <si>
    <t>МКУ "Капитальное строительство" - подпрограмма "Обеспечение комплексной безопасности и комфортных условий в учреждениях культуры" программы "Культура Югры"  (строительство, реконструкция), целевая программа "Строительство, реконструкция и капитальный ремонт объектов сферы культуры на период 2012-2014 годов"</t>
  </si>
  <si>
    <t>МКУ Капитальное строительство - программа "Новая школа Югры" на 2010-2013 годы подпрограмма "Обеспечение комплексной безопасности и комфортных условий образовательного процесса в муниципальных образовательных учреждениях муниципального образования городской округ город Мегион на 2012 год" (д/с Рябинка)</t>
  </si>
  <si>
    <t>Справка - уведомление Департамента финансов автономного округа от 01.11.2012 №2907</t>
  </si>
  <si>
    <t>Справка - уведомление Департамента финансов автономного округа от 24.10.2012 №2839</t>
  </si>
  <si>
    <t xml:space="preserve">Перераспределение плановых ассигнований между учреждениями в 2012 году в рамках программы "Организация летнего отдыха ,оздоровления  и трудозанятости детей, подростков и молодежи городского округа город Мегион" </t>
  </si>
  <si>
    <t>Целевая программа "Организация  отдыха, оздоровления, занятости детей, подростков и молодежи городского округа город Мегион на 2012-2013 годы"</t>
  </si>
  <si>
    <t xml:space="preserve">Иные межбюджетные трансферты -  программа  "Содействие занятости населения на 2011-2013 годы" </t>
  </si>
  <si>
    <t>Графа 7:</t>
  </si>
  <si>
    <t>Поступления бюджетных ассигнований по распоряжениям Правительства Тюменской области</t>
  </si>
  <si>
    <t>Графа 8:</t>
  </si>
  <si>
    <t>КУЛЬТУРА И КИНЕМАТОГРАФИЯ</t>
  </si>
  <si>
    <t>Программа  "Улучшение жилищных условий населения ХМАО-Югры на 2011-2013 и на период до 2015" подпрограмма "Улучшение жилищных условий отдельных категорий граждан"</t>
  </si>
  <si>
    <t>5227400</t>
  </si>
  <si>
    <t>Приложение 5</t>
  </si>
  <si>
    <t>Графа 9:</t>
  </si>
  <si>
    <t>Письмо ДОиМП от 12.11.2012 №2627-ЛС</t>
  </si>
  <si>
    <t>Перераспределение плановых ассигнований с резервного фонда администрации города согласно приложению</t>
  </si>
  <si>
    <t xml:space="preserve"> - МБУ "ЦГиВПВМ "Форпост"</t>
  </si>
  <si>
    <t>Распоряжение Правительства Тюменской области от 29.10.2012 №2183-рп</t>
  </si>
  <si>
    <t>Письмо отдела по развитию потребительского рынка и поддержке предпринимательства администрации города от 28.04.2012 №08-289</t>
  </si>
  <si>
    <t>Письмо управления по бюджетному учету администрации города от 30.10.2012 №294</t>
  </si>
  <si>
    <t>Перераспределение бюджетных ассигнований по письмам ГРБС, распоряжениям, постановлениям администрации города, а также уменьшение бюджетных ассигнований за счет экономии средств</t>
  </si>
  <si>
    <t>Постановление администрации города Мегиона от 09.11.2012 №2536 "О внесении изменений в постановление администрации города от 15.11.2011 №2603 "Об утверждении  целевой программы "Формирование доступной среды для инвалидов и других маломобильных групп населения на территории городского округа город Мегион на 2012-2015 годы"</t>
  </si>
  <si>
    <t>МКУ "Служба обеспечения"</t>
  </si>
  <si>
    <t>0939900</t>
  </si>
  <si>
    <t>121</t>
  </si>
  <si>
    <t>Учреждения по обеспечению хозяйственного обслуживания</t>
  </si>
  <si>
    <t>МКУ "Капитальное строительство" (непрограммные мероприятия)</t>
  </si>
  <si>
    <t>0104</t>
  </si>
  <si>
    <t>Письмо Контрольно-счетной палаты городского округа город Мегион от 12.11.2012 №449</t>
  </si>
  <si>
    <t>0100</t>
  </si>
  <si>
    <t>1003</t>
  </si>
  <si>
    <t>Письмо ДМС от 22.11.2012</t>
  </si>
  <si>
    <t>Письмо МКУ КС от 08.10.2012</t>
  </si>
  <si>
    <t>МАУ "Театр музыки"</t>
  </si>
  <si>
    <t>На оплату стоимости проезда и провоза багажа</t>
  </si>
  <si>
    <t>Письмо МБУ МЦИКТ "Вектор" от 21.11.2012</t>
  </si>
  <si>
    <t>1001</t>
  </si>
  <si>
    <t>Письмо управления по бюджетному учету от 08.11.2012 №303</t>
  </si>
  <si>
    <t>Письмо управления по бюджетному учету от 12.11.2012 №307</t>
  </si>
  <si>
    <t>Письмо Департамента образования и молодежной политики администрации города от 23.11.2012 №2770-ЛС</t>
  </si>
  <si>
    <t>Департамент образования и молодежной политики - субвенции на реализацию основных общеобразовательных программ, в том числе:</t>
  </si>
  <si>
    <t>Департамент образования и молодежной политики - субвенции по информационному обеспечению образовательных учреждений в части доступа к образовательным ресурсам сети ИНТЕРНЕТ, в том числе:</t>
  </si>
  <si>
    <t>Письмо Департамента образования и молодежной политики администрации города от 23.11.2012 №2780-ЛС</t>
  </si>
  <si>
    <t>Справка - уведомление Департамента финансов автономного округа от 23.11.2012 №3047</t>
  </si>
  <si>
    <r>
      <t xml:space="preserve">Администраци города - </t>
    </r>
    <r>
      <rPr>
        <b/>
        <sz val="10"/>
        <color indexed="8"/>
        <rFont val="Times New Roman"/>
        <family val="1"/>
        <charset val="204"/>
      </rPr>
      <t>целевые субсидии</t>
    </r>
    <r>
      <rPr>
        <sz val="10"/>
        <color indexed="8"/>
        <rFont val="Times New Roman"/>
        <family val="1"/>
        <charset val="204"/>
      </rPr>
      <t xml:space="preserve">  МАЛПУ "Стоматологческая поликлиника" (субвенции на бесплатное изготовление и ремонт зубных протезов)</t>
    </r>
  </si>
  <si>
    <t>Письмо ДМС от 13.11.2012 №10/5957</t>
  </si>
  <si>
    <t>Письмо ДМС от 23.11.2012 №10/6394</t>
  </si>
  <si>
    <t>1300</t>
  </si>
  <si>
    <t>Обслуживание муниципального долга</t>
  </si>
  <si>
    <t>Остаток неиспользованных бюджетных ассигнований</t>
  </si>
  <si>
    <t>Перераспределение бюджетных ассигнований по выплате з/пл и начислению на оплату труда на декабрь 2012 года работникам, которые переведены во вновь созданное МКУ "Служба обеспечения"</t>
  </si>
  <si>
    <t>0102</t>
  </si>
  <si>
    <t xml:space="preserve">Администрация </t>
  </si>
  <si>
    <t>Письмо отдела культуры администрации города от 26.11.2012 №1019</t>
  </si>
  <si>
    <t>Письмо управления по бюджетному учету администрации города  от 20.11.2012 №314</t>
  </si>
  <si>
    <t>Библиотеки</t>
  </si>
  <si>
    <t>Письмо Думы города Мегиона от 27.11.2012 №ВБ-776</t>
  </si>
  <si>
    <t>МКУ Капитальное строительство (непрограммные мероприятия)</t>
  </si>
  <si>
    <t xml:space="preserve"> - ДМС</t>
  </si>
  <si>
    <t>0409</t>
  </si>
  <si>
    <t>Служебная записка заместителя главы города по общим вопросам от 20.11.2012 №АЛ-663</t>
  </si>
  <si>
    <t>Письмо МАДОУ ДСКВ №1 "Сказка" от 23.11.2012 №941</t>
  </si>
  <si>
    <t>Письмо МКУ КС от 27.11.2012 №2324</t>
  </si>
  <si>
    <t>Письмо ДМС от 22.11.2012 №10/6184</t>
  </si>
  <si>
    <t>Письмо отдела культуры администрации города от 27.11.2012 №1029</t>
  </si>
  <si>
    <t xml:space="preserve"> - МАДОУ ДСКВ №1 "Сказка" </t>
  </si>
  <si>
    <t>Письмо МКУ "Капитальное строительство" от 27.11.2012 №2324</t>
  </si>
  <si>
    <t>ДМС - непрограммные мероприятия (субсидии местным бюджетам на возмещение части затрат в связи с предоставление учителям общеобразовательных учреждений ипотечного кредитования из федерального  бюджета, бюджета автономного округа и местного бюджета)</t>
  </si>
  <si>
    <t>от 30.11.2012 № 304</t>
  </si>
  <si>
    <r>
      <t xml:space="preserve">Администрация города - </t>
    </r>
    <r>
      <rPr>
        <b/>
        <sz val="14"/>
        <color theme="1"/>
        <rFont val="Times New Roman"/>
        <family val="1"/>
        <charset val="204"/>
      </rPr>
      <t>целевые субсидии МУ Служба спасения"</t>
    </r>
  </si>
  <si>
    <r>
      <t xml:space="preserve">Департамент образования и молодежной политики </t>
    </r>
    <r>
      <rPr>
        <b/>
        <sz val="14"/>
        <color theme="1"/>
        <rFont val="Times New Roman"/>
        <family val="1"/>
        <charset val="204"/>
      </rPr>
      <t>целевые субсидии - программа "Оздоровление экологической обстановки в Ханты-Мансийском автономном округе - Югре в 2005-2010 годах"</t>
    </r>
  </si>
  <si>
    <r>
      <t xml:space="preserve">Департамент образования и молодежной политики </t>
    </r>
    <r>
      <rPr>
        <b/>
        <sz val="14"/>
        <color theme="1"/>
        <rFont val="Times New Roman"/>
        <family val="1"/>
        <charset val="204"/>
      </rPr>
      <t>целевые субсидии</t>
    </r>
    <r>
      <rPr>
        <sz val="14"/>
        <color theme="1"/>
        <rFont val="Times New Roman"/>
        <family val="1"/>
        <charset val="204"/>
      </rPr>
      <t xml:space="preserve"> - программа"Новая школа Югры" на 2010-2013 годы подпрограмма "Обеспечение комплексной безопасности и комфортных условий образовательного процесса"</t>
    </r>
  </si>
  <si>
    <r>
      <t>Департамент образования и молодежной политики -программа"Новая школа Югры" на 2010-2013 годы подпрограмма "Обеспечение комплексной безопасности и комфортных условий образовательного процесса" (</t>
    </r>
    <r>
      <rPr>
        <b/>
        <sz val="14"/>
        <color theme="1"/>
        <rFont val="Times New Roman"/>
        <family val="1"/>
        <charset val="204"/>
      </rPr>
      <t>целевые субсидии</t>
    </r>
    <r>
      <rPr>
        <sz val="14"/>
        <color theme="1"/>
        <rFont val="Times New Roman"/>
        <family val="1"/>
        <charset val="204"/>
      </rPr>
      <t>), в том числе:</t>
    </r>
  </si>
  <si>
    <r>
      <rPr>
        <sz val="14"/>
        <color theme="1"/>
        <rFont val="Times New Roman"/>
        <family val="1"/>
        <charset val="204"/>
      </rPr>
      <t>МКУ "Капитальное строительство" - программа</t>
    </r>
    <r>
      <rPr>
        <b/>
        <sz val="14"/>
        <color theme="1"/>
        <rFont val="Times New Roman"/>
        <family val="1"/>
        <charset val="204"/>
      </rPr>
      <t xml:space="preserve"> "Новая школа Югры" на 2011-2013 годы и на период до 2015 года- подпрограмма </t>
    </r>
    <r>
      <rPr>
        <sz val="14"/>
        <color theme="1"/>
        <rFont val="Times New Roman"/>
        <family val="1"/>
        <charset val="204"/>
      </rPr>
      <t>"Развитие материально-технической базы сферы образования"</t>
    </r>
  </si>
  <si>
    <r>
      <t xml:space="preserve">Департамент образования и молодежной политики - </t>
    </r>
    <r>
      <rPr>
        <b/>
        <sz val="14"/>
        <color theme="1"/>
        <rFont val="Times New Roman"/>
        <family val="1"/>
        <charset val="204"/>
      </rPr>
      <t>целевые субсидии</t>
    </r>
    <r>
      <rPr>
        <sz val="14"/>
        <color theme="1"/>
        <rFont val="Times New Roman"/>
        <family val="1"/>
        <charset val="204"/>
      </rPr>
      <t xml:space="preserve"> МАУ "Комбинат общественного питания" </t>
    </r>
  </si>
  <si>
    <r>
      <t>Администрация города - программа "Развитие информационного общества в г. Мегион"</t>
    </r>
    <r>
      <rPr>
        <b/>
        <sz val="14"/>
        <color theme="1"/>
        <rFont val="Times New Roman"/>
        <family val="1"/>
        <charset val="204"/>
      </rPr>
      <t xml:space="preserve"> (целевые субсидии)</t>
    </r>
    <r>
      <rPr>
        <sz val="14"/>
        <color theme="1"/>
        <rFont val="Times New Roman"/>
        <family val="1"/>
        <charset val="204"/>
      </rPr>
      <t>, в том числе:</t>
    </r>
  </si>
  <si>
    <r>
      <t>МБЛПУ "Городская больница" - ведомственная целевая программа "Неотложные меры борьбы с туберкулезом на 2011-2012 годы" (</t>
    </r>
    <r>
      <rPr>
        <b/>
        <sz val="14"/>
        <color theme="1"/>
        <rFont val="Times New Roman"/>
        <family val="1"/>
        <charset val="204"/>
      </rPr>
      <t>целевые субсидии</t>
    </r>
    <r>
      <rPr>
        <sz val="14"/>
        <color theme="1"/>
        <rFont val="Times New Roman"/>
        <family val="1"/>
        <charset val="204"/>
      </rPr>
      <t>)</t>
    </r>
  </si>
  <si>
    <r>
      <t>МБЛПУ "Городская больница" - ведомственная целевая программа "Анти-спид на 2011-2012 годы" (</t>
    </r>
    <r>
      <rPr>
        <b/>
        <sz val="14"/>
        <color theme="1"/>
        <rFont val="Times New Roman"/>
        <family val="1"/>
        <charset val="204"/>
      </rPr>
      <t>целевые субсидии</t>
    </r>
    <r>
      <rPr>
        <sz val="14"/>
        <color theme="1"/>
        <rFont val="Times New Roman"/>
        <family val="1"/>
        <charset val="204"/>
      </rPr>
      <t>)</t>
    </r>
  </si>
  <si>
    <r>
      <t xml:space="preserve">Администрация города -ведомственная целевая программа "Пожарная безопасность в муниципальных учреждениях здравоохранения городского округа город Мегион на 2011-2013 годы" </t>
    </r>
    <r>
      <rPr>
        <b/>
        <sz val="14"/>
        <color theme="1"/>
        <rFont val="Times New Roman"/>
        <family val="1"/>
        <charset val="204"/>
      </rPr>
      <t>(целевые субсидии)</t>
    </r>
    <r>
      <rPr>
        <sz val="14"/>
        <color theme="1"/>
        <rFont val="Times New Roman"/>
        <family val="1"/>
        <charset val="204"/>
      </rPr>
      <t>, в том числе:</t>
    </r>
  </si>
  <si>
    <r>
      <t>Субсидии программы</t>
    </r>
    <r>
      <rPr>
        <b/>
        <sz val="14"/>
        <color theme="1"/>
        <rFont val="Times New Roman"/>
        <family val="1"/>
        <charset val="204"/>
      </rPr>
      <t xml:space="preserve"> "Жилище</t>
    </r>
    <r>
      <rPr>
        <sz val="14"/>
        <color theme="1"/>
        <rFont val="Times New Roman"/>
        <family val="1"/>
        <charset val="204"/>
      </rPr>
      <t>" на 2012-2013годы на период до 21015года</t>
    </r>
  </si>
  <si>
    <r>
      <t xml:space="preserve">Администраци города - </t>
    </r>
    <r>
      <rPr>
        <b/>
        <sz val="14"/>
        <color theme="1"/>
        <rFont val="Times New Roman"/>
        <family val="1"/>
        <charset val="204"/>
      </rPr>
      <t>целевые субсидии</t>
    </r>
    <r>
      <rPr>
        <sz val="14"/>
        <color theme="1"/>
        <rFont val="Times New Roman"/>
        <family val="1"/>
        <charset val="204"/>
      </rPr>
      <t xml:space="preserve">  МАЛПУ " Стоматологческая поликлиника" (субвенции на бесплатное изготовление и ремонт зубных протезов)</t>
    </r>
  </si>
  <si>
    <r>
      <t xml:space="preserve">Департамент образования и молодежной политики - субвенции на предоставление поддержки педагогическим работникам и иным категориям граждан, проживающих и работающих в сельской местности  по оплате жилого помещения и коммунальных услуг </t>
    </r>
    <r>
      <rPr>
        <b/>
        <sz val="14"/>
        <color theme="1"/>
        <rFont val="Times New Roman"/>
        <family val="1"/>
        <charset val="204"/>
      </rPr>
      <t>(целевые субсидии)</t>
    </r>
  </si>
  <si>
    <r>
      <t xml:space="preserve"> Охрана семьи и детства</t>
    </r>
    <r>
      <rPr>
        <sz val="14"/>
        <color theme="1"/>
        <rFont val="Times New Roman"/>
        <family val="1"/>
        <charset val="204"/>
      </rPr>
      <t>.</t>
    </r>
  </si>
  <si>
    <r>
      <t xml:space="preserve">Администрация города - </t>
    </r>
    <r>
      <rPr>
        <b/>
        <sz val="14"/>
        <color theme="1"/>
        <rFont val="Times New Roman"/>
        <family val="1"/>
        <charset val="204"/>
      </rPr>
      <t xml:space="preserve">целевые субсидии </t>
    </r>
    <r>
      <rPr>
        <sz val="14"/>
        <color theme="1"/>
        <rFont val="Times New Roman"/>
        <family val="1"/>
        <charset val="204"/>
      </rPr>
      <t xml:space="preserve"> МБУ ИА "Мегионские новости"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</si>
</sst>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р_._-;\-* #,##0.00_р_._-;_-* &quot;-&quot;??_р_._-;_-@_-"/>
    <numFmt numFmtId="164" formatCode="#,##0.0"/>
    <numFmt numFmtId="165" formatCode="0.0"/>
    <numFmt numFmtId="166" formatCode="00"/>
    <numFmt numFmtId="167" formatCode="#,##0.0;\-#,##0.0"/>
    <numFmt numFmtId="168" formatCode="00\.00"/>
    <numFmt numFmtId="169" formatCode="000"/>
    <numFmt numFmtId="170" formatCode="0000000"/>
    <numFmt numFmtId="171" formatCode="#,##0.0;[Red]\-#,##0.0"/>
  </numFmts>
  <fonts count="4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8"/>
      <color indexed="81"/>
      <name val="Tahoma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"/>
      <family val="2"/>
      <charset val="204"/>
    </font>
    <font>
      <sz val="12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12" fillId="0" borderId="0"/>
    <xf numFmtId="43" fontId="1" fillId="0" borderId="0" applyFont="0" applyFill="0" applyBorder="0" applyAlignment="0" applyProtection="0"/>
    <xf numFmtId="0" fontId="30" fillId="0" borderId="0"/>
    <xf numFmtId="0" fontId="31" fillId="0" borderId="0"/>
    <xf numFmtId="43" fontId="1" fillId="0" borderId="0" applyFont="0" applyFill="0" applyBorder="0" applyAlignment="0" applyProtection="0"/>
    <xf numFmtId="9" fontId="35" fillId="0" borderId="0" applyFont="0" applyFill="0" applyBorder="0" applyAlignment="0" applyProtection="0"/>
  </cellStyleXfs>
  <cellXfs count="445">
    <xf numFmtId="0" fontId="0" fillId="0" borderId="0" xfId="0"/>
    <xf numFmtId="0" fontId="13" fillId="0" borderId="0" xfId="1" applyFont="1" applyAlignment="1" applyProtection="1">
      <alignment vertical="center"/>
      <protection hidden="1"/>
    </xf>
    <xf numFmtId="0" fontId="13" fillId="0" borderId="0" xfId="1" applyFont="1" applyProtection="1">
      <protection hidden="1"/>
    </xf>
    <xf numFmtId="0" fontId="13" fillId="0" borderId="0" xfId="1" applyFont="1" applyBorder="1" applyProtection="1">
      <protection hidden="1"/>
    </xf>
    <xf numFmtId="0" fontId="14" fillId="0" borderId="0" xfId="1" applyFont="1" applyProtection="1">
      <protection hidden="1"/>
    </xf>
    <xf numFmtId="0" fontId="14" fillId="0" borderId="0" xfId="1" applyFont="1"/>
    <xf numFmtId="0" fontId="15" fillId="0" borderId="0" xfId="1" applyFont="1" applyProtection="1">
      <protection hidden="1"/>
    </xf>
    <xf numFmtId="0" fontId="12" fillId="0" borderId="0" xfId="1" applyFont="1" applyProtection="1">
      <protection hidden="1"/>
    </xf>
    <xf numFmtId="0" fontId="12" fillId="0" borderId="0" xfId="1"/>
    <xf numFmtId="0" fontId="12" fillId="0" borderId="0" xfId="1" applyFont="1" applyBorder="1" applyProtection="1">
      <protection hidden="1"/>
    </xf>
    <xf numFmtId="0" fontId="13" fillId="0" borderId="1" xfId="1" applyNumberFormat="1" applyFont="1" applyFill="1" applyBorder="1" applyAlignment="1" applyProtection="1">
      <alignment vertical="center"/>
      <protection hidden="1"/>
    </xf>
    <xf numFmtId="166" fontId="13" fillId="0" borderId="1" xfId="1" applyNumberFormat="1" applyFont="1" applyFill="1" applyBorder="1" applyAlignment="1" applyProtection="1">
      <alignment horizontal="center"/>
      <protection hidden="1"/>
    </xf>
    <xf numFmtId="166" fontId="16" fillId="0" borderId="1" xfId="1" applyNumberFormat="1" applyFont="1" applyFill="1" applyBorder="1" applyAlignment="1" applyProtection="1">
      <alignment horizontal="center"/>
      <protection hidden="1"/>
    </xf>
    <xf numFmtId="0" fontId="13" fillId="0" borderId="0" xfId="1" applyFont="1"/>
    <xf numFmtId="0" fontId="13" fillId="0" borderId="0" xfId="1" applyFont="1" applyAlignment="1">
      <alignment horizontal="left"/>
    </xf>
    <xf numFmtId="0" fontId="20" fillId="0" borderId="0" xfId="1" applyFont="1" applyProtection="1">
      <protection hidden="1"/>
    </xf>
    <xf numFmtId="0" fontId="20" fillId="0" borderId="0" xfId="1" applyFont="1"/>
    <xf numFmtId="0" fontId="13" fillId="0" borderId="0" xfId="1" applyNumberFormat="1" applyFont="1" applyFill="1" applyProtection="1">
      <protection hidden="1"/>
    </xf>
    <xf numFmtId="49" fontId="13" fillId="0" borderId="0" xfId="1" applyNumberFormat="1" applyFont="1" applyFill="1" applyAlignment="1" applyProtection="1">
      <alignment horizontal="center"/>
      <protection hidden="1"/>
    </xf>
    <xf numFmtId="0" fontId="13" fillId="0" borderId="0" xfId="1" applyFont="1" applyFill="1"/>
    <xf numFmtId="49" fontId="15" fillId="0" borderId="0" xfId="1" applyNumberFormat="1" applyFont="1" applyFill="1"/>
    <xf numFmtId="0" fontId="15" fillId="0" borderId="0" xfId="1" applyFont="1" applyFill="1"/>
    <xf numFmtId="49" fontId="17" fillId="0" borderId="0" xfId="1" applyNumberFormat="1" applyFont="1" applyFill="1" applyAlignment="1" applyProtection="1">
      <alignment horizontal="center" wrapText="1"/>
      <protection hidden="1"/>
    </xf>
    <xf numFmtId="49" fontId="19" fillId="0" borderId="0" xfId="1" applyNumberFormat="1" applyFont="1" applyFill="1" applyAlignment="1" applyProtection="1">
      <alignment horizontal="right" wrapText="1"/>
      <protection hidden="1"/>
    </xf>
    <xf numFmtId="0" fontId="15" fillId="0" borderId="0" xfId="1" applyFont="1" applyFill="1" applyAlignment="1">
      <alignment vertical="center"/>
    </xf>
    <xf numFmtId="0" fontId="18" fillId="0" borderId="0" xfId="1" applyFont="1" applyFill="1" applyAlignment="1">
      <alignment horizontal="center"/>
    </xf>
    <xf numFmtId="164" fontId="16" fillId="0" borderId="1" xfId="1" applyNumberFormat="1" applyFont="1" applyFill="1" applyBorder="1" applyAlignment="1" applyProtection="1">
      <alignment horizontal="center" wrapText="1"/>
      <protection hidden="1"/>
    </xf>
    <xf numFmtId="0" fontId="15" fillId="0" borderId="0" xfId="1" applyNumberFormat="1" applyFont="1" applyFill="1"/>
    <xf numFmtId="49" fontId="15" fillId="0" borderId="0" xfId="1" applyNumberFormat="1" applyFont="1" applyFill="1" applyAlignment="1">
      <alignment horizontal="center"/>
    </xf>
    <xf numFmtId="0" fontId="18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8" fillId="3" borderId="1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11" fillId="3" borderId="1" xfId="0" applyFont="1" applyFill="1" applyBorder="1" applyAlignment="1">
      <alignment wrapText="1"/>
    </xf>
    <xf numFmtId="0" fontId="17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1" xfId="1" applyFont="1" applyFill="1" applyBorder="1" applyAlignment="1" applyProtection="1">
      <alignment vertical="center"/>
      <protection hidden="1"/>
    </xf>
    <xf numFmtId="0" fontId="16" fillId="0" borderId="1" xfId="1" applyFont="1" applyFill="1" applyBorder="1" applyAlignment="1" applyProtection="1">
      <alignment horizontal="center" vertical="center"/>
      <protection hidden="1"/>
    </xf>
    <xf numFmtId="164" fontId="16" fillId="0" borderId="1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49" fontId="22" fillId="0" borderId="0" xfId="4" applyNumberFormat="1" applyFont="1"/>
    <xf numFmtId="0" fontId="22" fillId="0" borderId="0" xfId="4" applyFont="1"/>
    <xf numFmtId="0" fontId="29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49" fontId="13" fillId="0" borderId="1" xfId="4" applyNumberFormat="1" applyFont="1" applyBorder="1"/>
    <xf numFmtId="49" fontId="29" fillId="0" borderId="1" xfId="0" applyNumberFormat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22" fillId="0" borderId="1" xfId="4" applyFont="1" applyBorder="1"/>
    <xf numFmtId="49" fontId="22" fillId="0" borderId="1" xfId="4" applyNumberFormat="1" applyFont="1" applyBorder="1"/>
    <xf numFmtId="0" fontId="13" fillId="0" borderId="1" xfId="4" applyFont="1" applyBorder="1"/>
    <xf numFmtId="164" fontId="16" fillId="0" borderId="1" xfId="4" applyNumberFormat="1" applyFont="1" applyBorder="1" applyAlignment="1">
      <alignment horizontal="center" vertical="center"/>
    </xf>
    <xf numFmtId="0" fontId="16" fillId="0" borderId="1" xfId="4" applyFont="1" applyBorder="1"/>
    <xf numFmtId="0" fontId="11" fillId="3" borderId="1" xfId="0" applyFont="1" applyFill="1" applyBorder="1" applyAlignment="1">
      <alignment horizontal="left" vertical="center" wrapText="1"/>
    </xf>
    <xf numFmtId="0" fontId="28" fillId="0" borderId="1" xfId="0" applyFont="1" applyBorder="1" applyAlignment="1">
      <alignment horizontal="center" wrapText="1"/>
    </xf>
    <xf numFmtId="0" fontId="23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49" fontId="15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15" fillId="0" borderId="1" xfId="1" applyNumberFormat="1" applyFont="1" applyFill="1" applyBorder="1" applyAlignment="1" applyProtection="1">
      <alignment horizontal="center" vertical="center"/>
      <protection hidden="1"/>
    </xf>
    <xf numFmtId="49" fontId="15" fillId="0" borderId="1" xfId="1" applyNumberFormat="1" applyFont="1" applyFill="1" applyBorder="1" applyAlignment="1" applyProtection="1">
      <alignment horizontal="center" vertical="center" textRotation="90" wrapText="1"/>
      <protection hidden="1"/>
    </xf>
    <xf numFmtId="49" fontId="15" fillId="0" borderId="1" xfId="1" applyNumberFormat="1" applyFont="1" applyFill="1" applyBorder="1" applyAlignment="1">
      <alignment horizontal="center" vertical="center" textRotation="90" wrapText="1"/>
    </xf>
    <xf numFmtId="0" fontId="18" fillId="0" borderId="1" xfId="1" applyNumberFormat="1" applyFont="1" applyFill="1" applyBorder="1" applyAlignment="1" applyProtection="1">
      <alignment horizontal="center" wrapText="1"/>
      <protection hidden="1"/>
    </xf>
    <xf numFmtId="49" fontId="18" fillId="0" borderId="1" xfId="1" applyNumberFormat="1" applyFont="1" applyFill="1" applyBorder="1" applyAlignment="1" applyProtection="1">
      <alignment horizontal="center" wrapText="1"/>
      <protection hidden="1"/>
    </xf>
    <xf numFmtId="49" fontId="18" fillId="0" borderId="1" xfId="1" applyNumberFormat="1" applyFont="1" applyFill="1" applyBorder="1" applyAlignment="1" applyProtection="1">
      <alignment horizontal="center"/>
      <protection hidden="1"/>
    </xf>
    <xf numFmtId="49" fontId="18" fillId="0" borderId="1" xfId="1" applyNumberFormat="1" applyFont="1" applyFill="1" applyBorder="1" applyAlignment="1">
      <alignment horizontal="center" wrapText="1"/>
    </xf>
    <xf numFmtId="49" fontId="16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28" fillId="0" borderId="1" xfId="0" applyNumberFormat="1" applyFont="1" applyBorder="1" applyAlignment="1">
      <alignment horizontal="center" vertical="center" wrapText="1"/>
    </xf>
    <xf numFmtId="0" fontId="16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0" fillId="0" borderId="0" xfId="0" applyNumberFormat="1" applyFont="1" applyBorder="1" applyAlignment="1">
      <alignment horizontal="center" vertical="center" wrapText="1"/>
    </xf>
    <xf numFmtId="0" fontId="23" fillId="0" borderId="1" xfId="4" applyFont="1" applyBorder="1"/>
    <xf numFmtId="0" fontId="22" fillId="0" borderId="0" xfId="4" applyFont="1" applyAlignment="1">
      <alignment horizontal="right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4" fontId="23" fillId="0" borderId="1" xfId="0" applyNumberFormat="1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 vertical="center" wrapText="1"/>
    </xf>
    <xf numFmtId="4" fontId="23" fillId="0" borderId="1" xfId="4" applyNumberFormat="1" applyFont="1" applyBorder="1" applyAlignment="1">
      <alignment horizontal="center" vertical="center"/>
    </xf>
    <xf numFmtId="4" fontId="22" fillId="0" borderId="1" xfId="4" applyNumberFormat="1" applyFont="1" applyBorder="1" applyAlignment="1">
      <alignment horizontal="center" vertical="center"/>
    </xf>
    <xf numFmtId="4" fontId="22" fillId="0" borderId="0" xfId="4" applyNumberFormat="1" applyFont="1"/>
    <xf numFmtId="164" fontId="23" fillId="0" borderId="1" xfId="0" applyNumberFormat="1" applyFont="1" applyBorder="1" applyAlignment="1">
      <alignment horizontal="center" vertical="center" wrapText="1"/>
    </xf>
    <xf numFmtId="164" fontId="13" fillId="0" borderId="1" xfId="4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wrapText="1"/>
    </xf>
    <xf numFmtId="0" fontId="13" fillId="0" borderId="0" xfId="4" applyFont="1"/>
    <xf numFmtId="49" fontId="13" fillId="0" borderId="0" xfId="4" applyNumberFormat="1" applyFont="1"/>
    <xf numFmtId="0" fontId="13" fillId="0" borderId="0" xfId="4" applyFont="1" applyAlignment="1">
      <alignment horizontal="right"/>
    </xf>
    <xf numFmtId="0" fontId="10" fillId="0" borderId="1" xfId="0" applyFont="1" applyFill="1" applyBorder="1" applyAlignment="1">
      <alignment wrapText="1"/>
    </xf>
    <xf numFmtId="164" fontId="24" fillId="0" borderId="1" xfId="0" applyNumberFormat="1" applyFont="1" applyFill="1" applyBorder="1" applyAlignment="1">
      <alignment horizontal="right" wrapText="1"/>
    </xf>
    <xf numFmtId="164" fontId="10" fillId="0" borderId="1" xfId="0" applyNumberFormat="1" applyFont="1" applyFill="1" applyBorder="1" applyAlignment="1">
      <alignment horizontal="center" wrapText="1"/>
    </xf>
    <xf numFmtId="164" fontId="8" fillId="0" borderId="1" xfId="0" applyNumberFormat="1" applyFont="1" applyFill="1" applyBorder="1"/>
    <xf numFmtId="164" fontId="8" fillId="0" borderId="1" xfId="0" applyNumberFormat="1" applyFont="1" applyFill="1" applyBorder="1" applyAlignment="1">
      <alignment horizontal="right" wrapText="1"/>
    </xf>
    <xf numFmtId="164" fontId="10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49" fontId="28" fillId="0" borderId="1" xfId="0" applyNumberFormat="1" applyFont="1" applyBorder="1" applyAlignment="1">
      <alignment horizontal="center" wrapText="1"/>
    </xf>
    <xf numFmtId="49" fontId="26" fillId="0" borderId="1" xfId="0" applyNumberFormat="1" applyFont="1" applyBorder="1" applyAlignment="1">
      <alignment horizontal="center" wrapText="1"/>
    </xf>
    <xf numFmtId="0" fontId="27" fillId="0" borderId="0" xfId="0" applyFont="1"/>
    <xf numFmtId="0" fontId="27" fillId="0" borderId="0" xfId="0" applyFont="1" applyAlignment="1">
      <alignment wrapText="1"/>
    </xf>
    <xf numFmtId="0" fontId="29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9" fillId="0" borderId="0" xfId="0" applyFont="1"/>
    <xf numFmtId="49" fontId="28" fillId="0" borderId="1" xfId="0" applyNumberFormat="1" applyFont="1" applyBorder="1" applyAlignment="1">
      <alignment horizontal="left" wrapText="1"/>
    </xf>
    <xf numFmtId="164" fontId="10" fillId="0" borderId="0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wrapText="1"/>
    </xf>
    <xf numFmtId="0" fontId="25" fillId="0" borderId="1" xfId="1" applyNumberFormat="1" applyFont="1" applyFill="1" applyBorder="1" applyAlignment="1" applyProtection="1">
      <alignment horizontal="left" wrapText="1"/>
      <protection hidden="1"/>
    </xf>
    <xf numFmtId="49" fontId="16" fillId="0" borderId="1" xfId="1" applyNumberFormat="1" applyFont="1" applyFill="1" applyBorder="1" applyAlignment="1" applyProtection="1">
      <alignment horizontal="center" wrapText="1"/>
      <protection hidden="1"/>
    </xf>
    <xf numFmtId="0" fontId="16" fillId="0" borderId="1" xfId="1" applyNumberFormat="1" applyFont="1" applyFill="1" applyBorder="1" applyAlignment="1" applyProtection="1">
      <alignment horizontal="left" wrapText="1"/>
      <protection hidden="1"/>
    </xf>
    <xf numFmtId="2" fontId="16" fillId="0" borderId="1" xfId="1" applyNumberFormat="1" applyFont="1" applyFill="1" applyBorder="1" applyAlignment="1" applyProtection="1">
      <alignment horizontal="center" wrapText="1"/>
      <protection hidden="1"/>
    </xf>
    <xf numFmtId="0" fontId="16" fillId="0" borderId="0" xfId="1" applyFont="1" applyFill="1"/>
    <xf numFmtId="0" fontId="13" fillId="0" borderId="1" xfId="1" applyNumberFormat="1" applyFont="1" applyFill="1" applyBorder="1" applyAlignment="1" applyProtection="1">
      <alignment horizontal="left" wrapText="1"/>
      <protection hidden="1"/>
    </xf>
    <xf numFmtId="49" fontId="13" fillId="0" borderId="1" xfId="1" applyNumberFormat="1" applyFont="1" applyFill="1" applyBorder="1" applyAlignment="1" applyProtection="1">
      <alignment horizontal="center" wrapText="1"/>
      <protection hidden="1"/>
    </xf>
    <xf numFmtId="164" fontId="13" fillId="0" borderId="1" xfId="1" applyNumberFormat="1" applyFont="1" applyFill="1" applyBorder="1" applyAlignment="1" applyProtection="1">
      <alignment horizontal="center" wrapText="1"/>
      <protection hidden="1"/>
    </xf>
    <xf numFmtId="0" fontId="13" fillId="0" borderId="1" xfId="1" applyNumberFormat="1" applyFont="1" applyFill="1" applyBorder="1" applyAlignment="1" applyProtection="1">
      <alignment horizontal="left" vertical="center" wrapText="1"/>
      <protection hidden="1"/>
    </xf>
    <xf numFmtId="49" fontId="13" fillId="0" borderId="1" xfId="1" applyNumberFormat="1" applyFont="1" applyFill="1" applyBorder="1" applyAlignment="1">
      <alignment horizontal="center"/>
    </xf>
    <xf numFmtId="0" fontId="13" fillId="0" borderId="1" xfId="1" applyNumberFormat="1" applyFont="1" applyFill="1" applyBorder="1" applyAlignment="1">
      <alignment wrapText="1"/>
    </xf>
    <xf numFmtId="0" fontId="16" fillId="0" borderId="1" xfId="0" applyFont="1" applyFill="1" applyBorder="1" applyAlignment="1">
      <alignment wrapText="1"/>
    </xf>
    <xf numFmtId="49" fontId="16" fillId="0" borderId="1" xfId="0" applyNumberFormat="1" applyFont="1" applyFill="1" applyBorder="1" applyAlignment="1">
      <alignment horizontal="center" wrapText="1"/>
    </xf>
    <xf numFmtId="49" fontId="13" fillId="0" borderId="1" xfId="0" applyNumberFormat="1" applyFont="1" applyFill="1" applyBorder="1" applyAlignment="1">
      <alignment horizontal="center" wrapText="1"/>
    </xf>
    <xf numFmtId="168" fontId="16" fillId="0" borderId="1" xfId="1" applyNumberFormat="1" applyFont="1" applyFill="1" applyBorder="1" applyAlignment="1" applyProtection="1">
      <alignment horizontal="left" wrapText="1"/>
      <protection hidden="1"/>
    </xf>
    <xf numFmtId="169" fontId="16" fillId="0" borderId="1" xfId="1" applyNumberFormat="1" applyFont="1" applyFill="1" applyBorder="1" applyAlignment="1" applyProtection="1">
      <alignment horizontal="center" wrapText="1"/>
      <protection hidden="1"/>
    </xf>
    <xf numFmtId="166" fontId="16" fillId="0" borderId="1" xfId="1" applyNumberFormat="1" applyFont="1" applyFill="1" applyBorder="1" applyAlignment="1" applyProtection="1">
      <alignment horizontal="center" wrapText="1"/>
      <protection hidden="1"/>
    </xf>
    <xf numFmtId="170" fontId="16" fillId="0" borderId="1" xfId="1" applyNumberFormat="1" applyFont="1" applyFill="1" applyBorder="1" applyAlignment="1" applyProtection="1">
      <alignment horizontal="center" wrapText="1"/>
      <protection hidden="1"/>
    </xf>
    <xf numFmtId="0" fontId="13" fillId="0" borderId="1" xfId="0" applyFont="1" applyFill="1" applyBorder="1" applyAlignment="1">
      <alignment wrapText="1"/>
    </xf>
    <xf numFmtId="169" fontId="13" fillId="0" borderId="1" xfId="1" applyNumberFormat="1" applyFont="1" applyFill="1" applyBorder="1" applyAlignment="1" applyProtection="1">
      <alignment horizontal="center" wrapText="1"/>
      <protection hidden="1"/>
    </xf>
    <xf numFmtId="166" fontId="13" fillId="0" borderId="1" xfId="1" applyNumberFormat="1" applyFont="1" applyFill="1" applyBorder="1" applyAlignment="1" applyProtection="1">
      <alignment horizontal="center" wrapText="1"/>
      <protection hidden="1"/>
    </xf>
    <xf numFmtId="170" fontId="13" fillId="0" borderId="1" xfId="1" applyNumberFormat="1" applyFont="1" applyFill="1" applyBorder="1" applyAlignment="1" applyProtection="1">
      <alignment horizontal="center" wrapText="1"/>
      <protection hidden="1"/>
    </xf>
    <xf numFmtId="49" fontId="16" fillId="0" borderId="1" xfId="1" applyNumberFormat="1" applyFont="1" applyFill="1" applyBorder="1" applyAlignment="1">
      <alignment horizontal="center"/>
    </xf>
    <xf numFmtId="168" fontId="13" fillId="0" borderId="1" xfId="1" applyNumberFormat="1" applyFont="1" applyFill="1" applyBorder="1" applyAlignment="1" applyProtection="1">
      <alignment horizontal="left" wrapText="1"/>
      <protection hidden="1"/>
    </xf>
    <xf numFmtId="164" fontId="13" fillId="0" borderId="1" xfId="1" applyNumberFormat="1" applyFont="1" applyFill="1" applyBorder="1" applyAlignment="1">
      <alignment horizontal="center"/>
    </xf>
    <xf numFmtId="0" fontId="16" fillId="0" borderId="1" xfId="1" applyNumberFormat="1" applyFont="1" applyFill="1" applyBorder="1"/>
    <xf numFmtId="49" fontId="17" fillId="0" borderId="1" xfId="1" applyNumberFormat="1" applyFont="1" applyFill="1" applyBorder="1" applyAlignment="1">
      <alignment horizontal="center"/>
    </xf>
    <xf numFmtId="49" fontId="17" fillId="0" borderId="1" xfId="1" applyNumberFormat="1" applyFont="1" applyFill="1" applyBorder="1"/>
    <xf numFmtId="0" fontId="17" fillId="0" borderId="0" xfId="1" applyFont="1" applyFill="1"/>
    <xf numFmtId="0" fontId="16" fillId="0" borderId="0" xfId="1" applyNumberFormat="1" applyFont="1" applyFill="1"/>
    <xf numFmtId="49" fontId="17" fillId="0" borderId="0" xfId="1" applyNumberFormat="1" applyFont="1" applyFill="1" applyAlignment="1">
      <alignment horizontal="center"/>
    </xf>
    <xf numFmtId="164" fontId="16" fillId="0" borderId="1" xfId="1" applyNumberFormat="1" applyFont="1" applyFill="1" applyBorder="1" applyAlignment="1">
      <alignment horizontal="center"/>
    </xf>
    <xf numFmtId="0" fontId="16" fillId="0" borderId="1" xfId="0" applyNumberFormat="1" applyFont="1" applyFill="1" applyBorder="1" applyAlignment="1">
      <alignment wrapText="1"/>
    </xf>
    <xf numFmtId="0" fontId="16" fillId="0" borderId="0" xfId="1" applyFont="1" applyFill="1" applyAlignment="1">
      <alignment horizontal="center"/>
    </xf>
    <xf numFmtId="0" fontId="13" fillId="0" borderId="0" xfId="1" applyFont="1" applyFill="1" applyAlignment="1">
      <alignment horizontal="center"/>
    </xf>
    <xf numFmtId="171" fontId="16" fillId="0" borderId="1" xfId="1" applyNumberFormat="1" applyFont="1" applyFill="1" applyBorder="1" applyAlignment="1" applyProtection="1">
      <alignment horizontal="center" wrapText="1"/>
      <protection hidden="1"/>
    </xf>
    <xf numFmtId="0" fontId="16" fillId="0" borderId="1" xfId="1" applyNumberFormat="1" applyFont="1" applyFill="1" applyBorder="1" applyAlignment="1">
      <alignment wrapText="1"/>
    </xf>
    <xf numFmtId="49" fontId="16" fillId="0" borderId="1" xfId="1" applyNumberFormat="1" applyFont="1" applyFill="1" applyBorder="1"/>
    <xf numFmtId="49" fontId="15" fillId="0" borderId="1" xfId="1" applyNumberFormat="1" applyFont="1" applyFill="1" applyBorder="1" applyAlignment="1">
      <alignment horizontal="center"/>
    </xf>
    <xf numFmtId="49" fontId="15" fillId="0" borderId="1" xfId="1" applyNumberFormat="1" applyFont="1" applyFill="1" applyBorder="1"/>
    <xf numFmtId="0" fontId="13" fillId="0" borderId="0" xfId="1" applyNumberFormat="1" applyFont="1" applyFill="1" applyAlignment="1">
      <alignment wrapText="1"/>
    </xf>
    <xf numFmtId="49" fontId="13" fillId="0" borderId="0" xfId="1" applyNumberFormat="1" applyFont="1" applyFill="1" applyAlignment="1">
      <alignment horizontal="center"/>
    </xf>
    <xf numFmtId="164" fontId="13" fillId="0" borderId="0" xfId="1" applyNumberFormat="1" applyFont="1" applyFill="1" applyAlignment="1">
      <alignment horizontal="center"/>
    </xf>
    <xf numFmtId="49" fontId="21" fillId="0" borderId="0" xfId="1" applyNumberFormat="1" applyFont="1" applyFill="1" applyAlignment="1">
      <alignment horizontal="right" wrapText="1"/>
    </xf>
    <xf numFmtId="49" fontId="21" fillId="0" borderId="0" xfId="1" applyNumberFormat="1" applyFont="1" applyFill="1" applyAlignment="1">
      <alignment horizontal="center"/>
    </xf>
    <xf numFmtId="49" fontId="21" fillId="0" borderId="0" xfId="1" applyNumberFormat="1" applyFont="1" applyFill="1"/>
    <xf numFmtId="49" fontId="21" fillId="0" borderId="0" xfId="1" applyNumberFormat="1" applyFont="1" applyFill="1" applyAlignment="1">
      <alignment wrapText="1"/>
    </xf>
    <xf numFmtId="49" fontId="13" fillId="0" borderId="0" xfId="1" applyNumberFormat="1" applyFont="1" applyFill="1" applyAlignment="1">
      <alignment wrapText="1"/>
    </xf>
    <xf numFmtId="0" fontId="13" fillId="0" borderId="0" xfId="1" applyNumberFormat="1" applyFont="1" applyFill="1"/>
    <xf numFmtId="0" fontId="8" fillId="3" borderId="1" xfId="0" applyFont="1" applyFill="1" applyBorder="1" applyAlignment="1">
      <alignment vertical="top" wrapText="1"/>
    </xf>
    <xf numFmtId="0" fontId="22" fillId="0" borderId="1" xfId="4" applyFont="1" applyBorder="1" applyAlignment="1">
      <alignment horizontal="center" vertical="center" wrapText="1"/>
    </xf>
    <xf numFmtId="168" fontId="13" fillId="2" borderId="1" xfId="1" applyNumberFormat="1" applyFont="1" applyFill="1" applyBorder="1" applyAlignment="1" applyProtection="1">
      <alignment horizontal="left" wrapText="1"/>
      <protection hidden="1"/>
    </xf>
    <xf numFmtId="49" fontId="29" fillId="3" borderId="1" xfId="0" applyNumberFormat="1" applyFont="1" applyFill="1" applyBorder="1" applyAlignment="1">
      <alignment horizontal="left"/>
    </xf>
    <xf numFmtId="49" fontId="27" fillId="3" borderId="1" xfId="0" applyNumberFormat="1" applyFont="1" applyFill="1" applyBorder="1" applyAlignment="1">
      <alignment horizontal="left"/>
    </xf>
    <xf numFmtId="0" fontId="33" fillId="0" borderId="0" xfId="0" applyFont="1"/>
    <xf numFmtId="0" fontId="33" fillId="0" borderId="0" xfId="0" applyFont="1" applyAlignment="1">
      <alignment wrapText="1"/>
    </xf>
    <xf numFmtId="0" fontId="33" fillId="0" borderId="0" xfId="0" applyFont="1" applyAlignment="1">
      <alignment horizontal="right"/>
    </xf>
    <xf numFmtId="0" fontId="23" fillId="0" borderId="0" xfId="4" applyFont="1"/>
    <xf numFmtId="49" fontId="29" fillId="0" borderId="1" xfId="0" applyNumberFormat="1" applyFont="1" applyBorder="1" applyAlignment="1">
      <alignment horizontal="center" wrapText="1"/>
    </xf>
    <xf numFmtId="49" fontId="27" fillId="0" borderId="1" xfId="0" applyNumberFormat="1" applyFont="1" applyBorder="1" applyAlignment="1">
      <alignment horizontal="center" vertical="center" wrapText="1"/>
    </xf>
    <xf numFmtId="49" fontId="13" fillId="0" borderId="1" xfId="4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23" fillId="0" borderId="1" xfId="4" applyNumberFormat="1" applyFont="1" applyBorder="1" applyAlignment="1">
      <alignment horizontal="center" vertical="center"/>
    </xf>
    <xf numFmtId="164" fontId="22" fillId="0" borderId="1" xfId="4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wrapText="1"/>
    </xf>
    <xf numFmtId="0" fontId="32" fillId="3" borderId="1" xfId="0" applyFont="1" applyFill="1" applyBorder="1" applyAlignment="1">
      <alignment horizontal="center" vertical="center" textRotation="90" wrapText="1"/>
    </xf>
    <xf numFmtId="0" fontId="32" fillId="3" borderId="1" xfId="0" applyFont="1" applyFill="1" applyBorder="1" applyAlignment="1">
      <alignment horizontal="center" vertical="center" wrapText="1"/>
    </xf>
    <xf numFmtId="49" fontId="29" fillId="3" borderId="1" xfId="0" applyNumberFormat="1" applyFont="1" applyFill="1" applyBorder="1" applyAlignment="1">
      <alignment horizontal="left" vertical="center" wrapText="1"/>
    </xf>
    <xf numFmtId="49" fontId="27" fillId="3" borderId="1" xfId="0" applyNumberFormat="1" applyFont="1" applyFill="1" applyBorder="1" applyAlignment="1">
      <alignment horizontal="left" vertical="center" wrapText="1"/>
    </xf>
    <xf numFmtId="0" fontId="27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wrapText="1"/>
    </xf>
    <xf numFmtId="164" fontId="7" fillId="3" borderId="1" xfId="0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2" fillId="0" borderId="5" xfId="4" applyFont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29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vertical="center" wrapText="1"/>
    </xf>
    <xf numFmtId="49" fontId="32" fillId="0" borderId="5" xfId="0" applyNumberFormat="1" applyFont="1" applyBorder="1" applyAlignment="1">
      <alignment vertical="center" wrapText="1"/>
    </xf>
    <xf numFmtId="49" fontId="32" fillId="0" borderId="4" xfId="0" applyNumberFormat="1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2" fillId="0" borderId="2" xfId="4" applyFont="1" applyBorder="1" applyAlignment="1">
      <alignment vertical="center" wrapText="1"/>
    </xf>
    <xf numFmtId="0" fontId="22" fillId="0" borderId="1" xfId="4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49" fontId="23" fillId="0" borderId="1" xfId="4" applyNumberFormat="1" applyFont="1" applyBorder="1" applyAlignment="1">
      <alignment horizontal="center" vertical="center"/>
    </xf>
    <xf numFmtId="49" fontId="28" fillId="3" borderId="1" xfId="0" applyNumberFormat="1" applyFont="1" applyFill="1" applyBorder="1" applyAlignment="1">
      <alignment horizontal="center"/>
    </xf>
    <xf numFmtId="49" fontId="22" fillId="0" borderId="1" xfId="4" applyNumberFormat="1" applyFont="1" applyBorder="1" applyAlignment="1">
      <alignment vertical="center"/>
    </xf>
    <xf numFmtId="49" fontId="23" fillId="0" borderId="1" xfId="4" applyNumberFormat="1" applyFont="1" applyBorder="1" applyAlignment="1">
      <alignment vertical="center"/>
    </xf>
    <xf numFmtId="0" fontId="11" fillId="0" borderId="1" xfId="0" applyFont="1" applyFill="1" applyBorder="1" applyAlignment="1">
      <alignment horizontal="left" vertical="center" wrapText="1"/>
    </xf>
    <xf numFmtId="49" fontId="28" fillId="0" borderId="1" xfId="0" applyNumberFormat="1" applyFont="1" applyBorder="1" applyAlignment="1">
      <alignment horizontal="left" vertical="center" wrapText="1"/>
    </xf>
    <xf numFmtId="0" fontId="22" fillId="0" borderId="1" xfId="4" applyFont="1" applyBorder="1" applyAlignment="1">
      <alignment vertical="center" wrapText="1"/>
    </xf>
    <xf numFmtId="0" fontId="7" fillId="3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wrapText="1"/>
    </xf>
    <xf numFmtId="49" fontId="16" fillId="0" borderId="1" xfId="4" applyNumberFormat="1" applyFont="1" applyBorder="1"/>
    <xf numFmtId="0" fontId="17" fillId="0" borderId="1" xfId="4" applyFont="1" applyBorder="1"/>
    <xf numFmtId="0" fontId="16" fillId="0" borderId="0" xfId="4" applyFont="1"/>
    <xf numFmtId="0" fontId="17" fillId="3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 wrapText="1"/>
    </xf>
    <xf numFmtId="164" fontId="11" fillId="0" borderId="1" xfId="0" applyNumberFormat="1" applyFont="1" applyBorder="1" applyAlignment="1">
      <alignment horizontal="center"/>
    </xf>
    <xf numFmtId="164" fontId="9" fillId="0" borderId="1" xfId="0" applyNumberFormat="1" applyFont="1" applyBorder="1"/>
    <xf numFmtId="0" fontId="22" fillId="0" borderId="2" xfId="4" applyFont="1" applyBorder="1" applyAlignment="1">
      <alignment horizontal="center" vertical="center" wrapText="1"/>
    </xf>
    <xf numFmtId="0" fontId="6" fillId="4" borderId="1" xfId="0" applyFont="1" applyFill="1" applyBorder="1" applyAlignment="1">
      <alignment wrapText="1"/>
    </xf>
    <xf numFmtId="0" fontId="6" fillId="5" borderId="1" xfId="0" applyFont="1" applyFill="1" applyBorder="1" applyAlignment="1">
      <alignment wrapText="1"/>
    </xf>
    <xf numFmtId="49" fontId="7" fillId="3" borderId="1" xfId="0" applyNumberFormat="1" applyFont="1" applyFill="1" applyBorder="1" applyAlignment="1">
      <alignment wrapText="1"/>
    </xf>
    <xf numFmtId="164" fontId="11" fillId="3" borderId="1" xfId="0" applyNumberFormat="1" applyFont="1" applyFill="1" applyBorder="1" applyAlignment="1">
      <alignment horizontal="center" wrapText="1"/>
    </xf>
    <xf numFmtId="164" fontId="9" fillId="3" borderId="1" xfId="0" applyNumberFormat="1" applyFont="1" applyFill="1" applyBorder="1" applyAlignment="1">
      <alignment horizontal="right" wrapText="1"/>
    </xf>
    <xf numFmtId="164" fontId="28" fillId="3" borderId="1" xfId="0" applyNumberFormat="1" applyFont="1" applyFill="1" applyBorder="1" applyAlignment="1">
      <alignment horizontal="center" vertical="center"/>
    </xf>
    <xf numFmtId="164" fontId="11" fillId="4" borderId="1" xfId="0" applyNumberFormat="1" applyFont="1" applyFill="1" applyBorder="1" applyAlignment="1">
      <alignment horizontal="center" vertical="center" wrapText="1"/>
    </xf>
    <xf numFmtId="164" fontId="11" fillId="5" borderId="1" xfId="0" applyNumberFormat="1" applyFont="1" applyFill="1" applyBorder="1" applyAlignment="1">
      <alignment horizontal="center" vertical="center" wrapText="1"/>
    </xf>
    <xf numFmtId="0" fontId="29" fillId="0" borderId="1" xfId="0" applyFont="1" applyBorder="1"/>
    <xf numFmtId="0" fontId="15" fillId="3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16" fillId="0" borderId="1" xfId="1" applyNumberFormat="1" applyFont="1" applyFill="1" applyBorder="1" applyAlignment="1" applyProtection="1">
      <alignment vertical="center" wrapText="1"/>
      <protection hidden="1"/>
    </xf>
    <xf numFmtId="0" fontId="1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6" fillId="0" borderId="1" xfId="1" applyFont="1" applyFill="1" applyBorder="1" applyAlignment="1" applyProtection="1">
      <protection hidden="1"/>
    </xf>
    <xf numFmtId="0" fontId="15" fillId="0" borderId="1" xfId="1" applyFont="1" applyFill="1" applyBorder="1" applyProtection="1">
      <protection hidden="1"/>
    </xf>
    <xf numFmtId="167" fontId="16" fillId="0" borderId="1" xfId="1" applyNumberFormat="1" applyFont="1" applyFill="1" applyBorder="1" applyAlignment="1" applyProtection="1">
      <protection hidden="1"/>
    </xf>
    <xf numFmtId="0" fontId="13" fillId="0" borderId="1" xfId="1" applyNumberFormat="1" applyFont="1" applyFill="1" applyBorder="1" applyAlignment="1" applyProtection="1">
      <alignment vertical="center" wrapText="1"/>
      <protection hidden="1"/>
    </xf>
    <xf numFmtId="167" fontId="13" fillId="0" borderId="1" xfId="1" applyNumberFormat="1" applyFont="1" applyFill="1" applyBorder="1" applyAlignment="1" applyProtection="1">
      <protection hidden="1"/>
    </xf>
    <xf numFmtId="0" fontId="8" fillId="2" borderId="1" xfId="0" applyFont="1" applyFill="1" applyBorder="1" applyAlignment="1">
      <alignment wrapText="1"/>
    </xf>
    <xf numFmtId="0" fontId="16" fillId="0" borderId="1" xfId="1" applyFont="1" applyFill="1" applyBorder="1" applyAlignment="1" applyProtection="1">
      <alignment horizontal="left" vertical="center"/>
      <protection hidden="1"/>
    </xf>
    <xf numFmtId="165" fontId="16" fillId="0" borderId="1" xfId="1" applyNumberFormat="1" applyFont="1" applyFill="1" applyBorder="1" applyAlignment="1" applyProtection="1">
      <alignment horizontal="right"/>
      <protection hidden="1"/>
    </xf>
    <xf numFmtId="0" fontId="16" fillId="0" borderId="1" xfId="1" applyFont="1" applyFill="1" applyBorder="1" applyAlignment="1" applyProtection="1">
      <alignment vertical="center"/>
      <protection hidden="1"/>
    </xf>
    <xf numFmtId="167" fontId="16" fillId="0" borderId="1" xfId="1" applyNumberFormat="1" applyFont="1" applyFill="1" applyBorder="1" applyAlignment="1" applyProtection="1">
      <alignment horizontal="right"/>
      <protection hidden="1"/>
    </xf>
    <xf numFmtId="49" fontId="34" fillId="0" borderId="1" xfId="0" applyNumberFormat="1" applyFont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/>
    </xf>
    <xf numFmtId="0" fontId="34" fillId="0" borderId="1" xfId="0" applyFont="1" applyBorder="1" applyAlignment="1">
      <alignment horizontal="center" wrapText="1"/>
    </xf>
    <xf numFmtId="0" fontId="7" fillId="3" borderId="1" xfId="0" applyFont="1" applyFill="1" applyBorder="1" applyAlignment="1">
      <alignment vertical="top" wrapText="1"/>
    </xf>
    <xf numFmtId="49" fontId="26" fillId="0" borderId="1" xfId="0" applyNumberFormat="1" applyFont="1" applyBorder="1" applyAlignment="1">
      <alignment horizontal="left" wrapText="1"/>
    </xf>
    <xf numFmtId="0" fontId="6" fillId="0" borderId="1" xfId="0" applyFont="1" applyFill="1" applyBorder="1" applyAlignment="1">
      <alignment wrapText="1"/>
    </xf>
    <xf numFmtId="0" fontId="26" fillId="0" borderId="1" xfId="0" applyFont="1" applyBorder="1" applyAlignment="1">
      <alignment horizontal="center" vertical="center" wrapText="1"/>
    </xf>
    <xf numFmtId="164" fontId="10" fillId="0" borderId="0" xfId="0" applyNumberFormat="1" applyFont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vertical="center" wrapText="1"/>
    </xf>
    <xf numFmtId="164" fontId="8" fillId="0" borderId="1" xfId="0" applyNumberFormat="1" applyFont="1" applyFill="1" applyBorder="1" applyAlignment="1">
      <alignment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wrapText="1"/>
    </xf>
    <xf numFmtId="165" fontId="23" fillId="0" borderId="1" xfId="0" applyNumberFormat="1" applyFont="1" applyBorder="1" applyAlignment="1">
      <alignment horizontal="center" wrapText="1"/>
    </xf>
    <xf numFmtId="164" fontId="23" fillId="0" borderId="1" xfId="0" applyNumberFormat="1" applyFont="1" applyBorder="1" applyAlignment="1">
      <alignment horizontal="center" wrapText="1"/>
    </xf>
    <xf numFmtId="49" fontId="22" fillId="0" borderId="1" xfId="0" applyNumberFormat="1" applyFont="1" applyBorder="1" applyAlignment="1">
      <alignment horizontal="center" wrapText="1"/>
    </xf>
    <xf numFmtId="2" fontId="23" fillId="0" borderId="1" xfId="0" applyNumberFormat="1" applyFont="1" applyBorder="1" applyAlignment="1">
      <alignment horizontal="center" wrapText="1"/>
    </xf>
    <xf numFmtId="165" fontId="13" fillId="0" borderId="1" xfId="0" applyNumberFormat="1" applyFont="1" applyBorder="1" applyAlignment="1">
      <alignment horizontal="center" wrapText="1"/>
    </xf>
    <xf numFmtId="165" fontId="16" fillId="0" borderId="1" xfId="0" applyNumberFormat="1" applyFont="1" applyBorder="1" applyAlignment="1">
      <alignment horizontal="center" wrapText="1"/>
    </xf>
    <xf numFmtId="164" fontId="16" fillId="0" borderId="1" xfId="0" applyNumberFormat="1" applyFont="1" applyBorder="1" applyAlignment="1">
      <alignment horizontal="center" wrapText="1"/>
    </xf>
    <xf numFmtId="164" fontId="13" fillId="0" borderId="1" xfId="0" applyNumberFormat="1" applyFont="1" applyBorder="1" applyAlignment="1">
      <alignment horizontal="center" wrapText="1"/>
    </xf>
    <xf numFmtId="0" fontId="13" fillId="0" borderId="1" xfId="4" applyFont="1" applyBorder="1" applyAlignment="1">
      <alignment horizontal="center"/>
    </xf>
    <xf numFmtId="164" fontId="8" fillId="3" borderId="1" xfId="0" applyNumberFormat="1" applyFont="1" applyFill="1" applyBorder="1" applyAlignment="1">
      <alignment horizontal="center"/>
    </xf>
    <xf numFmtId="164" fontId="11" fillId="3" borderId="1" xfId="0" applyNumberFormat="1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right"/>
    </xf>
    <xf numFmtId="165" fontId="23" fillId="0" borderId="1" xfId="4" applyNumberFormat="1" applyFont="1" applyBorder="1" applyAlignment="1">
      <alignment horizontal="center"/>
    </xf>
    <xf numFmtId="165" fontId="15" fillId="0" borderId="1" xfId="4" applyNumberFormat="1" applyFont="1" applyBorder="1" applyAlignment="1">
      <alignment horizontal="right"/>
    </xf>
    <xf numFmtId="165" fontId="17" fillId="0" borderId="1" xfId="4" applyNumberFormat="1" applyFont="1" applyBorder="1" applyAlignment="1">
      <alignment horizontal="center"/>
    </xf>
    <xf numFmtId="165" fontId="23" fillId="0" borderId="1" xfId="4" applyNumberFormat="1" applyFont="1" applyBorder="1" applyAlignment="1">
      <alignment horizontal="right"/>
    </xf>
    <xf numFmtId="165" fontId="17" fillId="0" borderId="1" xfId="4" applyNumberFormat="1" applyFont="1" applyBorder="1" applyAlignment="1">
      <alignment horizontal="right"/>
    </xf>
    <xf numFmtId="164" fontId="15" fillId="0" borderId="1" xfId="4" applyNumberFormat="1" applyFont="1" applyBorder="1" applyAlignment="1">
      <alignment horizontal="right"/>
    </xf>
    <xf numFmtId="165" fontId="16" fillId="0" borderId="1" xfId="4" applyNumberFormat="1" applyFont="1" applyBorder="1" applyAlignment="1"/>
    <xf numFmtId="164" fontId="10" fillId="0" borderId="0" xfId="0" applyNumberFormat="1" applyFont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wrapText="1"/>
    </xf>
    <xf numFmtId="0" fontId="17" fillId="5" borderId="1" xfId="0" applyFont="1" applyFill="1" applyBorder="1" applyAlignment="1">
      <alignment wrapText="1"/>
    </xf>
    <xf numFmtId="49" fontId="15" fillId="0" borderId="1" xfId="4" applyNumberFormat="1" applyFont="1" applyBorder="1"/>
    <xf numFmtId="0" fontId="17" fillId="0" borderId="1" xfId="0" applyFont="1" applyFill="1" applyBorder="1" applyAlignment="1">
      <alignment wrapText="1"/>
    </xf>
    <xf numFmtId="0" fontId="13" fillId="0" borderId="0" xfId="4" applyFont="1" applyFill="1"/>
    <xf numFmtId="49" fontId="15" fillId="0" borderId="0" xfId="4" applyNumberFormat="1" applyFont="1" applyFill="1" applyAlignment="1">
      <alignment horizontal="center" vertical="center"/>
    </xf>
    <xf numFmtId="0" fontId="13" fillId="0" borderId="0" xfId="4" applyFont="1" applyFill="1" applyAlignment="1">
      <alignment horizontal="right"/>
    </xf>
    <xf numFmtId="0" fontId="34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49" fontId="3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wrapText="1"/>
    </xf>
    <xf numFmtId="164" fontId="7" fillId="0" borderId="1" xfId="0" applyNumberFormat="1" applyFont="1" applyFill="1" applyBorder="1" applyAlignment="1">
      <alignment horizontal="right"/>
    </xf>
    <xf numFmtId="49" fontId="32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wrapText="1"/>
    </xf>
    <xf numFmtId="164" fontId="6" fillId="0" borderId="1" xfId="0" applyNumberFormat="1" applyFont="1" applyFill="1" applyBorder="1" applyAlignment="1">
      <alignment horizontal="right"/>
    </xf>
    <xf numFmtId="49" fontId="34" fillId="0" borderId="1" xfId="0" applyNumberFormat="1" applyFont="1" applyFill="1" applyBorder="1" applyAlignment="1">
      <alignment horizontal="center" vertical="center"/>
    </xf>
    <xf numFmtId="49" fontId="17" fillId="0" borderId="1" xfId="4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/>
    </xf>
    <xf numFmtId="0" fontId="32" fillId="0" borderId="5" xfId="0" applyFont="1" applyFill="1" applyBorder="1" applyAlignment="1">
      <alignment horizontal="center" vertical="center" wrapText="1"/>
    </xf>
    <xf numFmtId="165" fontId="17" fillId="0" borderId="1" xfId="4" applyNumberFormat="1" applyFont="1" applyFill="1" applyBorder="1" applyAlignment="1">
      <alignment horizontal="right"/>
    </xf>
    <xf numFmtId="49" fontId="15" fillId="0" borderId="1" xfId="4" applyNumberFormat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right"/>
    </xf>
    <xf numFmtId="0" fontId="15" fillId="0" borderId="0" xfId="4" applyFont="1"/>
    <xf numFmtId="164" fontId="7" fillId="0" borderId="1" xfId="0" applyNumberFormat="1" applyFont="1" applyBorder="1"/>
    <xf numFmtId="164" fontId="7" fillId="0" borderId="1" xfId="0" applyNumberFormat="1" applyFont="1" applyFill="1" applyBorder="1"/>
    <xf numFmtId="0" fontId="15" fillId="0" borderId="1" xfId="4" applyFont="1" applyBorder="1"/>
    <xf numFmtId="165" fontId="17" fillId="0" borderId="1" xfId="4" applyNumberFormat="1" applyFont="1" applyBorder="1" applyAlignment="1">
      <alignment vertical="center"/>
    </xf>
    <xf numFmtId="165" fontId="15" fillId="0" borderId="1" xfId="4" applyNumberFormat="1" applyFont="1" applyBorder="1"/>
    <xf numFmtId="0" fontId="15" fillId="0" borderId="8" xfId="4" applyFont="1" applyBorder="1" applyAlignment="1">
      <alignment vertical="center" wrapText="1"/>
    </xf>
    <xf numFmtId="9" fontId="15" fillId="0" borderId="1" xfId="6" applyFont="1" applyBorder="1"/>
    <xf numFmtId="164" fontId="15" fillId="0" borderId="1" xfId="4" applyNumberFormat="1" applyFont="1" applyFill="1" applyBorder="1"/>
    <xf numFmtId="0" fontId="15" fillId="0" borderId="1" xfId="4" applyFont="1" applyFill="1" applyBorder="1"/>
    <xf numFmtId="0" fontId="15" fillId="0" borderId="1" xfId="4" applyFont="1" applyFill="1" applyBorder="1" applyAlignment="1">
      <alignment horizontal="center" vertical="center" wrapText="1"/>
    </xf>
    <xf numFmtId="164" fontId="17" fillId="0" borderId="1" xfId="4" applyNumberFormat="1" applyFont="1" applyFill="1" applyBorder="1"/>
    <xf numFmtId="0" fontId="16" fillId="0" borderId="0" xfId="4" applyFont="1" applyFill="1"/>
    <xf numFmtId="0" fontId="17" fillId="0" borderId="1" xfId="4" applyFont="1" applyFill="1" applyBorder="1"/>
    <xf numFmtId="165" fontId="13" fillId="0" borderId="0" xfId="4" applyNumberFormat="1" applyFont="1" applyFill="1"/>
    <xf numFmtId="0" fontId="6" fillId="0" borderId="1" xfId="0" applyFont="1" applyFill="1" applyBorder="1" applyAlignment="1">
      <alignment horizontal="left" vertical="center" wrapText="1"/>
    </xf>
    <xf numFmtId="165" fontId="23" fillId="0" borderId="1" xfId="0" applyNumberFormat="1" applyFont="1" applyFill="1" applyBorder="1" applyAlignment="1">
      <alignment horizontal="right" wrapText="1"/>
    </xf>
    <xf numFmtId="164" fontId="23" fillId="0" borderId="1" xfId="0" applyNumberFormat="1" applyFont="1" applyFill="1" applyBorder="1" applyAlignment="1">
      <alignment horizontal="right" wrapText="1"/>
    </xf>
    <xf numFmtId="165" fontId="22" fillId="0" borderId="1" xfId="0" applyNumberFormat="1" applyFont="1" applyFill="1" applyBorder="1" applyAlignment="1">
      <alignment horizontal="right" wrapText="1"/>
    </xf>
    <xf numFmtId="164" fontId="17" fillId="3" borderId="1" xfId="0" applyNumberFormat="1" applyFont="1" applyFill="1" applyBorder="1" applyAlignment="1">
      <alignment horizontal="right"/>
    </xf>
    <xf numFmtId="164" fontId="15" fillId="0" borderId="1" xfId="0" applyNumberFormat="1" applyFont="1" applyFill="1" applyBorder="1" applyAlignment="1">
      <alignment horizontal="right" wrapText="1"/>
    </xf>
    <xf numFmtId="164" fontId="17" fillId="0" borderId="1" xfId="0" applyNumberFormat="1" applyFont="1" applyFill="1" applyBorder="1" applyAlignment="1">
      <alignment horizontal="right" wrapText="1"/>
    </xf>
    <xf numFmtId="0" fontId="6" fillId="5" borderId="1" xfId="0" applyFont="1" applyFill="1" applyBorder="1" applyAlignment="1">
      <alignment horizontal="left" vertical="top" wrapText="1"/>
    </xf>
    <xf numFmtId="0" fontId="15" fillId="0" borderId="0" xfId="4" applyFont="1" applyFill="1" applyAlignment="1">
      <alignment horizontal="left" vertical="top"/>
    </xf>
    <xf numFmtId="0" fontId="7" fillId="3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wrapText="1"/>
    </xf>
    <xf numFmtId="165" fontId="15" fillId="0" borderId="1" xfId="0" applyNumberFormat="1" applyFont="1" applyFill="1" applyBorder="1" applyAlignment="1">
      <alignment horizontal="right" wrapText="1"/>
    </xf>
    <xf numFmtId="165" fontId="17" fillId="0" borderId="1" xfId="0" applyNumberFormat="1" applyFont="1" applyFill="1" applyBorder="1" applyAlignment="1">
      <alignment horizontal="right" wrapText="1"/>
    </xf>
    <xf numFmtId="164" fontId="15" fillId="0" borderId="0" xfId="4" applyNumberFormat="1" applyFont="1" applyFill="1" applyAlignment="1">
      <alignment horizontal="left" vertical="top"/>
    </xf>
    <xf numFmtId="164" fontId="13" fillId="0" borderId="0" xfId="1" applyNumberFormat="1" applyFont="1" applyFill="1"/>
    <xf numFmtId="164" fontId="16" fillId="0" borderId="0" xfId="1" applyNumberFormat="1" applyFont="1" applyFill="1"/>
    <xf numFmtId="164" fontId="13" fillId="0" borderId="0" xfId="4" applyNumberFormat="1" applyFont="1" applyFill="1"/>
    <xf numFmtId="0" fontId="15" fillId="0" borderId="1" xfId="4" applyFont="1" applyFill="1" applyBorder="1" applyAlignment="1">
      <alignment horizontal="center" wrapText="1"/>
    </xf>
    <xf numFmtId="164" fontId="10" fillId="0" borderId="0" xfId="0" applyNumberFormat="1" applyFont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49" fontId="32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wrapText="1"/>
    </xf>
    <xf numFmtId="164" fontId="6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/>
    </xf>
    <xf numFmtId="165" fontId="17" fillId="0" borderId="1" xfId="4" applyNumberFormat="1" applyFont="1" applyFill="1" applyBorder="1"/>
    <xf numFmtId="165" fontId="15" fillId="0" borderId="1" xfId="4" applyNumberFormat="1" applyFont="1" applyFill="1" applyBorder="1"/>
    <xf numFmtId="0" fontId="32" fillId="3" borderId="0" xfId="0" applyFont="1" applyFill="1"/>
    <xf numFmtId="0" fontId="0" fillId="3" borderId="0" xfId="0" applyFont="1" applyFill="1"/>
    <xf numFmtId="0" fontId="32" fillId="3" borderId="0" xfId="0" applyFont="1" applyFill="1" applyAlignment="1">
      <alignment wrapText="1"/>
    </xf>
    <xf numFmtId="49" fontId="32" fillId="3" borderId="0" xfId="0" applyNumberFormat="1" applyFont="1" applyFill="1"/>
    <xf numFmtId="164" fontId="32" fillId="3" borderId="0" xfId="0" applyNumberFormat="1" applyFont="1" applyFill="1"/>
    <xf numFmtId="0" fontId="32" fillId="3" borderId="0" xfId="0" applyFont="1" applyFill="1" applyAlignment="1">
      <alignment vertical="center"/>
    </xf>
    <xf numFmtId="0" fontId="32" fillId="3" borderId="1" xfId="0" applyFont="1" applyFill="1" applyBorder="1" applyAlignment="1">
      <alignment horizontal="center" vertical="center"/>
    </xf>
    <xf numFmtId="164" fontId="32" fillId="3" borderId="1" xfId="0" applyNumberFormat="1" applyFont="1" applyFill="1" applyBorder="1" applyAlignment="1">
      <alignment horizontal="center" vertical="center" wrapText="1"/>
    </xf>
    <xf numFmtId="0" fontId="32" fillId="3" borderId="0" xfId="0" applyFont="1" applyFill="1" applyAlignment="1">
      <alignment horizontal="center" vertical="center" wrapText="1"/>
    </xf>
    <xf numFmtId="164" fontId="29" fillId="3" borderId="0" xfId="0" applyNumberFormat="1" applyFont="1" applyFill="1" applyBorder="1" applyAlignment="1">
      <alignment vertical="center" wrapText="1"/>
    </xf>
    <xf numFmtId="0" fontId="32" fillId="3" borderId="1" xfId="0" applyFont="1" applyFill="1" applyBorder="1" applyAlignment="1">
      <alignment horizontal="center"/>
    </xf>
    <xf numFmtId="0" fontId="32" fillId="3" borderId="0" xfId="0" applyFont="1" applyFill="1" applyAlignment="1">
      <alignment horizontal="center"/>
    </xf>
    <xf numFmtId="0" fontId="37" fillId="3" borderId="1" xfId="0" applyFont="1" applyFill="1" applyBorder="1" applyAlignment="1">
      <alignment wrapText="1"/>
    </xf>
    <xf numFmtId="49" fontId="29" fillId="3" borderId="1" xfId="0" applyNumberFormat="1" applyFont="1" applyFill="1" applyBorder="1" applyAlignment="1">
      <alignment horizontal="center" wrapText="1"/>
    </xf>
    <xf numFmtId="164" fontId="37" fillId="3" borderId="1" xfId="0" applyNumberFormat="1" applyFont="1" applyFill="1" applyBorder="1" applyAlignment="1">
      <alignment horizontal="right"/>
    </xf>
    <xf numFmtId="164" fontId="37" fillId="3" borderId="1" xfId="0" applyNumberFormat="1" applyFont="1" applyFill="1" applyBorder="1" applyAlignment="1">
      <alignment horizontal="right" wrapText="1"/>
    </xf>
    <xf numFmtId="0" fontId="27" fillId="3" borderId="0" xfId="0" applyFont="1" applyFill="1"/>
    <xf numFmtId="0" fontId="38" fillId="3" borderId="1" xfId="0" applyFont="1" applyFill="1" applyBorder="1" applyAlignment="1">
      <alignment wrapText="1"/>
    </xf>
    <xf numFmtId="49" fontId="27" fillId="3" borderId="1" xfId="0" applyNumberFormat="1" applyFont="1" applyFill="1" applyBorder="1" applyAlignment="1">
      <alignment horizontal="center" wrapText="1"/>
    </xf>
    <xf numFmtId="164" fontId="38" fillId="3" borderId="1" xfId="0" applyNumberFormat="1" applyFont="1" applyFill="1" applyBorder="1" applyAlignment="1">
      <alignment horizontal="right"/>
    </xf>
    <xf numFmtId="164" fontId="38" fillId="3" borderId="1" xfId="0" applyNumberFormat="1" applyFont="1" applyFill="1" applyBorder="1"/>
    <xf numFmtId="164" fontId="38" fillId="3" borderId="1" xfId="0" applyNumberFormat="1" applyFont="1" applyFill="1" applyBorder="1" applyAlignment="1">
      <alignment horizontal="right" wrapText="1"/>
    </xf>
    <xf numFmtId="0" fontId="29" fillId="3" borderId="0" xfId="0" applyFont="1" applyFill="1"/>
    <xf numFmtId="164" fontId="37" fillId="3" borderId="1" xfId="0" applyNumberFormat="1" applyFont="1" applyFill="1" applyBorder="1"/>
    <xf numFmtId="0" fontId="37" fillId="3" borderId="1" xfId="0" applyFont="1" applyFill="1" applyBorder="1" applyAlignment="1">
      <alignment horizontal="center" wrapText="1"/>
    </xf>
    <xf numFmtId="164" fontId="37" fillId="3" borderId="1" xfId="0" applyNumberFormat="1" applyFont="1" applyFill="1" applyBorder="1" applyAlignment="1">
      <alignment horizontal="center"/>
    </xf>
    <xf numFmtId="0" fontId="29" fillId="3" borderId="0" xfId="0" applyFont="1" applyFill="1" applyAlignment="1">
      <alignment horizontal="center"/>
    </xf>
    <xf numFmtId="164" fontId="37" fillId="3" borderId="1" xfId="0" applyNumberFormat="1" applyFont="1" applyFill="1" applyBorder="1" applyAlignment="1">
      <alignment horizontal="center" wrapText="1"/>
    </xf>
    <xf numFmtId="0" fontId="38" fillId="3" borderId="1" xfId="0" applyFont="1" applyFill="1" applyBorder="1" applyAlignment="1">
      <alignment horizontal="left" wrapText="1"/>
    </xf>
    <xf numFmtId="164" fontId="38" fillId="3" borderId="1" xfId="0" applyNumberFormat="1" applyFont="1" applyFill="1" applyBorder="1" applyAlignment="1">
      <alignment horizontal="center"/>
    </xf>
    <xf numFmtId="164" fontId="38" fillId="3" borderId="1" xfId="0" applyNumberFormat="1" applyFont="1" applyFill="1" applyBorder="1" applyAlignment="1">
      <alignment horizontal="center" wrapText="1"/>
    </xf>
    <xf numFmtId="49" fontId="38" fillId="3" borderId="1" xfId="0" applyNumberFormat="1" applyFont="1" applyFill="1" applyBorder="1" applyAlignment="1">
      <alignment wrapText="1"/>
    </xf>
    <xf numFmtId="49" fontId="27" fillId="3" borderId="1" xfId="0" applyNumberFormat="1" applyFont="1" applyFill="1" applyBorder="1" applyAlignment="1">
      <alignment horizontal="center"/>
    </xf>
    <xf numFmtId="49" fontId="29" fillId="3" borderId="1" xfId="0" applyNumberFormat="1" applyFont="1" applyFill="1" applyBorder="1" applyAlignment="1">
      <alignment horizontal="center"/>
    </xf>
    <xf numFmtId="0" fontId="37" fillId="3" borderId="1" xfId="0" applyFont="1" applyFill="1" applyBorder="1" applyAlignment="1">
      <alignment horizontal="left" vertical="center" wrapText="1"/>
    </xf>
    <xf numFmtId="0" fontId="38" fillId="3" borderId="1" xfId="0" applyFont="1" applyFill="1" applyBorder="1" applyAlignment="1">
      <alignment vertical="center" wrapText="1"/>
    </xf>
    <xf numFmtId="164" fontId="27" fillId="3" borderId="0" xfId="0" applyNumberFormat="1" applyFont="1" applyFill="1"/>
    <xf numFmtId="164" fontId="29" fillId="3" borderId="0" xfId="0" applyNumberFormat="1" applyFont="1" applyFill="1" applyAlignment="1">
      <alignment horizontal="center"/>
    </xf>
    <xf numFmtId="0" fontId="37" fillId="3" borderId="1" xfId="0" applyFont="1" applyFill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left" vertical="center" wrapText="1"/>
    </xf>
    <xf numFmtId="49" fontId="29" fillId="3" borderId="1" xfId="0" applyNumberFormat="1" applyFont="1" applyFill="1" applyBorder="1" applyAlignment="1">
      <alignment wrapText="1"/>
    </xf>
    <xf numFmtId="4" fontId="32" fillId="3" borderId="0" xfId="0" applyNumberFormat="1" applyFont="1" applyFill="1"/>
    <xf numFmtId="164" fontId="34" fillId="3" borderId="0" xfId="0" applyNumberFormat="1" applyFont="1" applyFill="1"/>
    <xf numFmtId="0" fontId="39" fillId="3" borderId="0" xfId="0" applyFont="1" applyFill="1" applyAlignment="1">
      <alignment wrapText="1"/>
    </xf>
    <xf numFmtId="49" fontId="39" fillId="3" borderId="0" xfId="0" applyNumberFormat="1" applyFont="1" applyFill="1"/>
    <xf numFmtId="0" fontId="39" fillId="3" borderId="0" xfId="0" applyFont="1" applyFill="1"/>
    <xf numFmtId="0" fontId="36" fillId="3" borderId="0" xfId="0" applyFont="1" applyFill="1" applyAlignment="1">
      <alignment horizontal="center" vertical="center"/>
    </xf>
    <xf numFmtId="0" fontId="32" fillId="3" borderId="1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textRotation="90"/>
    </xf>
    <xf numFmtId="0" fontId="32" fillId="3" borderId="1" xfId="0" applyFont="1" applyFill="1" applyBorder="1" applyAlignment="1">
      <alignment horizontal="center" vertical="center"/>
    </xf>
    <xf numFmtId="164" fontId="32" fillId="3" borderId="1" xfId="0" applyNumberFormat="1" applyFont="1" applyFill="1" applyBorder="1" applyAlignment="1">
      <alignment horizontal="center" vertical="center"/>
    </xf>
    <xf numFmtId="164" fontId="32" fillId="3" borderId="3" xfId="0" applyNumberFormat="1" applyFont="1" applyFill="1" applyBorder="1" applyAlignment="1">
      <alignment horizontal="center" vertical="center" wrapText="1"/>
    </xf>
    <xf numFmtId="164" fontId="32" fillId="3" borderId="6" xfId="0" applyNumberFormat="1" applyFont="1" applyFill="1" applyBorder="1" applyAlignment="1">
      <alignment horizontal="center" vertical="center" wrapText="1"/>
    </xf>
    <xf numFmtId="164" fontId="32" fillId="3" borderId="7" xfId="0" applyNumberFormat="1" applyFont="1" applyFill="1" applyBorder="1" applyAlignment="1">
      <alignment horizontal="center" vertical="center" wrapText="1"/>
    </xf>
    <xf numFmtId="164" fontId="32" fillId="3" borderId="3" xfId="0" applyNumberFormat="1" applyFont="1" applyFill="1" applyBorder="1" applyAlignment="1">
      <alignment horizontal="center" vertical="center"/>
    </xf>
    <xf numFmtId="164" fontId="32" fillId="3" borderId="6" xfId="0" applyNumberFormat="1" applyFont="1" applyFill="1" applyBorder="1" applyAlignment="1">
      <alignment horizontal="center" vertical="center"/>
    </xf>
    <xf numFmtId="164" fontId="32" fillId="3" borderId="7" xfId="0" applyNumberFormat="1" applyFont="1" applyFill="1" applyBorder="1" applyAlignment="1">
      <alignment horizontal="center" vertical="center"/>
    </xf>
    <xf numFmtId="0" fontId="16" fillId="0" borderId="1" xfId="1" applyNumberFormat="1" applyFont="1" applyFill="1" applyBorder="1" applyAlignment="1" applyProtection="1">
      <alignment vertical="center" wrapText="1"/>
      <protection hidden="1"/>
    </xf>
    <xf numFmtId="0" fontId="16" fillId="0" borderId="0" xfId="1" applyNumberFormat="1" applyFont="1" applyFill="1" applyAlignment="1" applyProtection="1">
      <alignment horizontal="center" vertical="center" wrapText="1"/>
      <protection hidden="1"/>
    </xf>
    <xf numFmtId="0" fontId="15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17" fillId="0" borderId="1" xfId="1" applyNumberFormat="1" applyFont="1" applyFill="1" applyBorder="1" applyAlignment="1" applyProtection="1">
      <alignment horizontal="center" wrapText="1"/>
      <protection hidden="1"/>
    </xf>
    <xf numFmtId="49" fontId="17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15" fillId="0" borderId="1" xfId="1" applyNumberFormat="1" applyFont="1" applyFill="1" applyBorder="1" applyAlignment="1" applyProtection="1">
      <alignment horizontal="center"/>
      <protection hidden="1"/>
    </xf>
    <xf numFmtId="49" fontId="13" fillId="0" borderId="0" xfId="1" applyNumberFormat="1" applyFont="1" applyFill="1" applyAlignment="1" applyProtection="1">
      <alignment horizontal="left"/>
      <protection hidden="1"/>
    </xf>
    <xf numFmtId="49" fontId="16" fillId="0" borderId="0" xfId="1" applyNumberFormat="1" applyFont="1" applyFill="1" applyAlignment="1" applyProtection="1">
      <alignment horizontal="center" wrapText="1"/>
      <protection hidden="1"/>
    </xf>
    <xf numFmtId="0" fontId="32" fillId="0" borderId="2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164" fontId="10" fillId="0" borderId="0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49" fontId="32" fillId="0" borderId="2" xfId="0" applyNumberFormat="1" applyFont="1" applyBorder="1" applyAlignment="1">
      <alignment horizontal="center" vertical="center" wrapText="1"/>
    </xf>
    <xf numFmtId="49" fontId="32" fillId="0" borderId="5" xfId="0" applyNumberFormat="1" applyFont="1" applyBorder="1" applyAlignment="1">
      <alignment horizontal="center" vertical="center" wrapText="1"/>
    </xf>
    <xf numFmtId="49" fontId="32" fillId="0" borderId="4" xfId="0" applyNumberFormat="1" applyFont="1" applyBorder="1" applyAlignment="1">
      <alignment horizontal="center" vertical="center" wrapText="1"/>
    </xf>
    <xf numFmtId="49" fontId="32" fillId="0" borderId="1" xfId="0" applyNumberFormat="1" applyFont="1" applyBorder="1" applyAlignment="1">
      <alignment horizontal="center" vertical="center" wrapText="1"/>
    </xf>
    <xf numFmtId="0" fontId="16" fillId="0" borderId="0" xfId="4" applyFont="1" applyAlignment="1">
      <alignment horizontal="center" wrapText="1"/>
    </xf>
    <xf numFmtId="49" fontId="26" fillId="0" borderId="2" xfId="0" applyNumberFormat="1" applyFont="1" applyBorder="1" applyAlignment="1">
      <alignment horizontal="center" vertical="center" wrapText="1"/>
    </xf>
    <xf numFmtId="49" fontId="26" fillId="0" borderId="5" xfId="0" applyNumberFormat="1" applyFont="1" applyBorder="1" applyAlignment="1">
      <alignment horizontal="center" vertical="center" wrapText="1"/>
    </xf>
    <xf numFmtId="49" fontId="26" fillId="0" borderId="4" xfId="0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49" fontId="29" fillId="0" borderId="2" xfId="0" applyNumberFormat="1" applyFont="1" applyBorder="1" applyAlignment="1">
      <alignment horizontal="center" vertical="center" wrapText="1"/>
    </xf>
    <xf numFmtId="49" fontId="29" fillId="0" borderId="5" xfId="0" applyNumberFormat="1" applyFont="1" applyBorder="1" applyAlignment="1">
      <alignment horizontal="center" vertical="center" wrapText="1"/>
    </xf>
    <xf numFmtId="49" fontId="29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29" fillId="3" borderId="1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 wrapText="1"/>
    </xf>
    <xf numFmtId="49" fontId="28" fillId="0" borderId="3" xfId="0" applyNumberFormat="1" applyFont="1" applyFill="1" applyBorder="1" applyAlignment="1">
      <alignment horizontal="left" vertical="center" wrapText="1"/>
    </xf>
    <xf numFmtId="49" fontId="28" fillId="0" borderId="7" xfId="0" applyNumberFormat="1" applyFont="1" applyFill="1" applyBorder="1" applyAlignment="1">
      <alignment horizontal="left" vertical="center" wrapText="1"/>
    </xf>
    <xf numFmtId="49" fontId="32" fillId="0" borderId="2" xfId="0" applyNumberFormat="1" applyFont="1" applyFill="1" applyBorder="1" applyAlignment="1">
      <alignment horizontal="center" vertical="center" wrapText="1"/>
    </xf>
    <xf numFmtId="49" fontId="32" fillId="0" borderId="5" xfId="0" applyNumberFormat="1" applyFont="1" applyFill="1" applyBorder="1" applyAlignment="1">
      <alignment horizontal="center" vertical="center" wrapText="1"/>
    </xf>
    <xf numFmtId="49" fontId="32" fillId="0" borderId="4" xfId="0" applyNumberFormat="1" applyFont="1" applyFill="1" applyBorder="1" applyAlignment="1">
      <alignment horizontal="center" vertical="center" wrapText="1"/>
    </xf>
    <xf numFmtId="0" fontId="15" fillId="0" borderId="2" xfId="4" applyFont="1" applyFill="1" applyBorder="1" applyAlignment="1">
      <alignment horizontal="center" vertical="center" wrapText="1"/>
    </xf>
    <xf numFmtId="0" fontId="15" fillId="0" borderId="4" xfId="4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49" fontId="32" fillId="0" borderId="1" xfId="0" applyNumberFormat="1" applyFont="1" applyFill="1" applyBorder="1" applyAlignment="1">
      <alignment horizontal="center" vertical="center" wrapText="1"/>
    </xf>
    <xf numFmtId="0" fontId="15" fillId="0" borderId="1" xfId="4" applyFont="1" applyBorder="1" applyAlignment="1">
      <alignment horizontal="center" vertical="center" wrapText="1"/>
    </xf>
    <xf numFmtId="49" fontId="34" fillId="0" borderId="1" xfId="0" applyNumberFormat="1" applyFont="1" applyBorder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3" xfId="3"/>
    <cellStyle name="Обычный 4" xfId="4"/>
    <cellStyle name="Процентный" xfId="6" builtinId="5"/>
    <cellStyle name="Финансовый 2" xfId="2"/>
    <cellStyle name="Финансовый 2 2" xfId="5"/>
  </cellStyles>
  <dxfs count="0"/>
  <tableStyles count="0" defaultTableStyle="TableStyleMedium9" defaultPivotStyle="PivotStyleLight16"/>
  <colors>
    <mruColors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86D2~1\LOCALS~1\Temp\Rar$DI01.781\&#1072;&#1085;&#1072;&#1083;&#1080;&#1090;&#1080;&#1095;&#1077;&#1089;&#1082;&#1072;&#1103;%20&#1090;&#1072;&#1073;&#1083;&#1080;&#1094;&#1072;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8;&#1044;&#1045;&#1051;%20&#1041;&#1070;&#1044;&#1046;&#1045;&#1058;&#1053;&#1054;&#1043;&#1054;%20&#1055;&#1051;&#1040;&#1053;&#1048;&#1056;&#1054;&#1042;&#1040;&#1053;&#1048;&#1071;%20&#1048;%20&#1060;&#1048;&#1053;&#1040;&#1053;&#1057;&#1048;&#1056;&#1054;&#1042;&#1040;&#1053;&#1048;&#1071;/&#1088;&#1088;&#1086;/&#1054;&#1058;&#1044;&#1045;&#1051;%20&#1041;&#1070;&#1044;&#1046;&#1045;&#1058;&#1053;&#1054;&#1043;&#1054;%20&#1055;&#1051;&#1040;&#1053;&#1048;&#1056;&#1054;&#1042;&#1040;&#1053;&#1048;&#1071;%20&#1048;%20&#1060;&#1048;&#1053;&#1040;&#1053;&#1057;&#1048;&#1056;&#1054;&#1042;&#1040;&#1053;&#1048;&#1071;/&#1057;&#1103;&#1092;&#1091;&#1082;&#1086;&#1074;&#1072;/&#1059;&#1058;&#1054;&#1063;&#1053;&#1045;&#1053;&#1048;&#1045;%202012/7.%20&#1091;&#1090;&#1086;&#1095;&#1085;&#1077;&#1085;&#1080;&#1077;%20&#1074;%20&#1080;&#1102;&#1083;&#1077;/&#1040;&#1085;&#1072;&#1083;&#1080;&#1090;&#1080;&#1095;&#1077;&#1089;&#1082;&#1072;&#1103;%20&#1090;&#1072;&#1073;&#1083;&#1080;&#1094;&#1072;,%20&#1087;&#1088;&#1080;&#1083;&#1086;&#1078;&#1077;&#1085;&#1080;&#1103;%203,4,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"/>
      <sheetName val="2012-2013"/>
      <sheetName val="Лист3"/>
    </sheetNames>
    <sheetDataSet>
      <sheetData sheetId="0" refreshError="1"/>
      <sheetData sheetId="1" refreshError="1">
        <row r="168">
          <cell r="H168">
            <v>0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2012"/>
      <sheetName val="пр3"/>
      <sheetName val="пр4"/>
      <sheetName val="гр.6"/>
      <sheetName val="гр.7"/>
      <sheetName val="Гр. 8"/>
      <sheetName val="гр.9"/>
      <sheetName val="Гр.10"/>
      <sheetName val="гр.11"/>
      <sheetName val="гр.12"/>
    </sheetNames>
    <sheetDataSet>
      <sheetData sheetId="0">
        <row r="28">
          <cell r="T28">
            <v>243.3</v>
          </cell>
        </row>
        <row r="167">
          <cell r="U167">
            <v>523.29999999999995</v>
          </cell>
        </row>
        <row r="172">
          <cell r="U172">
            <v>5017.6000000000004</v>
          </cell>
        </row>
        <row r="212">
          <cell r="V212">
            <v>3.3</v>
          </cell>
        </row>
        <row r="415">
          <cell r="U41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2:AA653"/>
  <sheetViews>
    <sheetView view="pageBreakPreview" topLeftCell="A44" zoomScale="60" zoomScaleNormal="70" workbookViewId="0">
      <selection activeCell="A46" sqref="A46"/>
    </sheetView>
  </sheetViews>
  <sheetFormatPr defaultRowHeight="15" outlineLevelRow="1" x14ac:dyDescent="0.25"/>
  <cols>
    <col min="1" max="1" width="127" style="339" customWidth="1"/>
    <col min="2" max="2" width="8.42578125" style="340" customWidth="1"/>
    <col min="3" max="3" width="9.140625" style="340" customWidth="1"/>
    <col min="4" max="4" width="16.7109375" style="337" customWidth="1"/>
    <col min="5" max="5" width="12.85546875" style="337" hidden="1" customWidth="1"/>
    <col min="6" max="6" width="14.140625" style="337" hidden="1" customWidth="1"/>
    <col min="7" max="7" width="17.5703125" style="337" customWidth="1"/>
    <col min="8" max="8" width="17.140625" style="337" customWidth="1"/>
    <col min="9" max="9" width="16.85546875" style="337" customWidth="1"/>
    <col min="10" max="10" width="18.140625" style="337" customWidth="1"/>
    <col min="11" max="12" width="20.140625" style="341" customWidth="1"/>
    <col min="13" max="13" width="18.7109375" style="341" hidden="1" customWidth="1"/>
    <col min="14" max="14" width="19.42578125" style="341" hidden="1" customWidth="1"/>
    <col min="15" max="16" width="19.5703125" style="341" customWidth="1"/>
    <col min="17" max="17" width="17.42578125" style="341" customWidth="1"/>
    <col min="18" max="18" width="15.7109375" style="341" customWidth="1"/>
    <col min="19" max="19" width="16.28515625" style="341" customWidth="1"/>
    <col min="20" max="20" width="17.7109375" style="337" customWidth="1"/>
    <col min="21" max="21" width="16.7109375" style="337" customWidth="1"/>
    <col min="22" max="22" width="19" style="337" customWidth="1"/>
    <col min="23" max="23" width="9.140625" style="337"/>
    <col min="24" max="24" width="11.28515625" style="337" bestFit="1" customWidth="1"/>
    <col min="25" max="25" width="9.140625" style="338"/>
    <col min="26" max="26" width="21.5703125" style="338" customWidth="1"/>
    <col min="27" max="27" width="14.7109375" style="337" customWidth="1"/>
    <col min="28" max="16384" width="9.140625" style="337"/>
  </cols>
  <sheetData>
    <row r="2" spans="1:26" ht="26.25" customHeight="1" x14ac:dyDescent="0.25">
      <c r="A2" s="383" t="s">
        <v>551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  <c r="S2" s="383"/>
      <c r="T2" s="383"/>
      <c r="U2" s="383"/>
      <c r="V2" s="383"/>
    </row>
    <row r="3" spans="1:26" ht="15.75" customHeight="1" x14ac:dyDescent="0.25"/>
    <row r="4" spans="1:26" s="342" customFormat="1" ht="18" customHeight="1" x14ac:dyDescent="0.25">
      <c r="A4" s="384" t="s">
        <v>49</v>
      </c>
      <c r="B4" s="385" t="s">
        <v>50</v>
      </c>
      <c r="C4" s="385" t="s">
        <v>51</v>
      </c>
      <c r="D4" s="384" t="s">
        <v>535</v>
      </c>
      <c r="E4" s="386" t="s">
        <v>52</v>
      </c>
      <c r="F4" s="386"/>
      <c r="G4" s="384" t="s">
        <v>947</v>
      </c>
      <c r="H4" s="384"/>
      <c r="I4" s="384"/>
      <c r="J4" s="391" t="s">
        <v>536</v>
      </c>
      <c r="K4" s="392"/>
      <c r="L4" s="392"/>
      <c r="M4" s="392"/>
      <c r="N4" s="392"/>
      <c r="O4" s="392"/>
      <c r="P4" s="392"/>
      <c r="Q4" s="392"/>
      <c r="R4" s="393"/>
      <c r="S4" s="387" t="s">
        <v>540</v>
      </c>
      <c r="T4" s="384" t="s">
        <v>541</v>
      </c>
      <c r="U4" s="384"/>
      <c r="V4" s="384"/>
    </row>
    <row r="5" spans="1:26" s="342" customFormat="1" ht="45.75" customHeight="1" x14ac:dyDescent="0.25">
      <c r="A5" s="384"/>
      <c r="B5" s="385"/>
      <c r="C5" s="385"/>
      <c r="D5" s="384"/>
      <c r="E5" s="343"/>
      <c r="F5" s="343"/>
      <c r="G5" s="384"/>
      <c r="H5" s="384"/>
      <c r="I5" s="384"/>
      <c r="J5" s="388" t="s">
        <v>542</v>
      </c>
      <c r="K5" s="389"/>
      <c r="L5" s="389"/>
      <c r="M5" s="389"/>
      <c r="N5" s="390"/>
      <c r="O5" s="388" t="s">
        <v>717</v>
      </c>
      <c r="P5" s="389"/>
      <c r="Q5" s="389"/>
      <c r="R5" s="390"/>
      <c r="S5" s="387"/>
      <c r="T5" s="170"/>
      <c r="U5" s="170"/>
      <c r="V5" s="170"/>
    </row>
    <row r="6" spans="1:26" s="345" customFormat="1" ht="218.25" customHeight="1" x14ac:dyDescent="0.25">
      <c r="A6" s="384"/>
      <c r="B6" s="385"/>
      <c r="C6" s="385"/>
      <c r="D6" s="384"/>
      <c r="E6" s="170" t="s">
        <v>53</v>
      </c>
      <c r="F6" s="170" t="s">
        <v>37</v>
      </c>
      <c r="G6" s="170" t="s">
        <v>341</v>
      </c>
      <c r="H6" s="170" t="s">
        <v>53</v>
      </c>
      <c r="I6" s="170" t="s">
        <v>37</v>
      </c>
      <c r="J6" s="170" t="s">
        <v>1009</v>
      </c>
      <c r="K6" s="170" t="s">
        <v>992</v>
      </c>
      <c r="L6" s="344" t="s">
        <v>996</v>
      </c>
      <c r="M6" s="344"/>
      <c r="O6" s="344" t="s">
        <v>928</v>
      </c>
      <c r="P6" s="170" t="s">
        <v>933</v>
      </c>
      <c r="Q6" s="344" t="s">
        <v>966</v>
      </c>
      <c r="R6" s="170" t="s">
        <v>994</v>
      </c>
      <c r="S6" s="387"/>
      <c r="T6" s="170" t="s">
        <v>207</v>
      </c>
      <c r="U6" s="170" t="s">
        <v>53</v>
      </c>
      <c r="V6" s="170" t="s">
        <v>37</v>
      </c>
      <c r="X6" s="346"/>
      <c r="Y6" s="346"/>
      <c r="Z6" s="346"/>
    </row>
    <row r="7" spans="1:26" s="348" customFormat="1" ht="12.75" x14ac:dyDescent="0.2">
      <c r="A7" s="347" t="s">
        <v>622</v>
      </c>
      <c r="B7" s="347" t="s">
        <v>638</v>
      </c>
      <c r="C7" s="347">
        <v>1</v>
      </c>
      <c r="D7" s="347">
        <v>2</v>
      </c>
      <c r="E7" s="347">
        <v>5</v>
      </c>
      <c r="F7" s="347">
        <v>6</v>
      </c>
      <c r="G7" s="347">
        <v>3</v>
      </c>
      <c r="H7" s="347">
        <v>4</v>
      </c>
      <c r="I7" s="347">
        <v>5</v>
      </c>
      <c r="J7" s="347">
        <v>6</v>
      </c>
      <c r="K7" s="347">
        <v>7</v>
      </c>
      <c r="L7" s="347">
        <v>8</v>
      </c>
      <c r="M7" s="347">
        <v>9</v>
      </c>
      <c r="N7" s="347">
        <v>9</v>
      </c>
      <c r="O7" s="347">
        <v>9</v>
      </c>
      <c r="P7" s="347">
        <v>10</v>
      </c>
      <c r="Q7" s="347">
        <v>11</v>
      </c>
      <c r="R7" s="347">
        <v>12</v>
      </c>
      <c r="S7" s="347">
        <v>13</v>
      </c>
      <c r="T7" s="347">
        <v>14</v>
      </c>
      <c r="U7" s="347">
        <v>15</v>
      </c>
      <c r="V7" s="347">
        <v>16</v>
      </c>
    </row>
    <row r="8" spans="1:26" s="353" customFormat="1" ht="18.75" customHeight="1" x14ac:dyDescent="0.3">
      <c r="A8" s="349" t="s">
        <v>54</v>
      </c>
      <c r="B8" s="350" t="s">
        <v>55</v>
      </c>
      <c r="C8" s="350" t="s">
        <v>56</v>
      </c>
      <c r="D8" s="351">
        <f t="shared" ref="D8:D61" si="0">SUM(E8:F8)</f>
        <v>308483.40000000002</v>
      </c>
      <c r="E8" s="352">
        <f>SUM(E9+E11+E15+E17+E19+E23+E27+E29)</f>
        <v>289206.10000000003</v>
      </c>
      <c r="F8" s="352">
        <f>SUM(F9+F11+F15+F17+F19+F23+F27+F29)</f>
        <v>19277.3</v>
      </c>
      <c r="G8" s="351">
        <f t="shared" ref="G8:G82" si="1">SUM(H8:I8)</f>
        <v>330844.5</v>
      </c>
      <c r="H8" s="352">
        <f t="shared" ref="H8" si="2">SUM(H9+H11+H15+H17+H19+H23+H27+H29)</f>
        <v>318609.5</v>
      </c>
      <c r="I8" s="352">
        <f t="shared" ref="I8:V8" si="3">SUM(I9+I11+I15+I17+I19+I23+I27+I29)</f>
        <v>12235.000000000002</v>
      </c>
      <c r="J8" s="352">
        <f t="shared" si="3"/>
        <v>110.69999999999982</v>
      </c>
      <c r="K8" s="352">
        <f t="shared" ref="K8:L8" si="4">SUM(K9+K11+K15+K17+K19+K23+K27+K29)</f>
        <v>0</v>
      </c>
      <c r="L8" s="352">
        <f t="shared" si="4"/>
        <v>0</v>
      </c>
      <c r="M8" s="352">
        <f t="shared" si="3"/>
        <v>0</v>
      </c>
      <c r="N8" s="352">
        <f t="shared" si="3"/>
        <v>0</v>
      </c>
      <c r="O8" s="352">
        <f t="shared" si="3"/>
        <v>0</v>
      </c>
      <c r="P8" s="352">
        <f t="shared" si="3"/>
        <v>0</v>
      </c>
      <c r="Q8" s="352">
        <f t="shared" si="3"/>
        <v>0</v>
      </c>
      <c r="R8" s="352">
        <f t="shared" si="3"/>
        <v>0</v>
      </c>
      <c r="S8" s="352">
        <f t="shared" si="3"/>
        <v>110.69999999999982</v>
      </c>
      <c r="T8" s="352">
        <f t="shared" si="3"/>
        <v>330955.2</v>
      </c>
      <c r="U8" s="352">
        <f>SUM(U9+U11+U15+U17+U19+U23+U27+U29)</f>
        <v>318720.2</v>
      </c>
      <c r="V8" s="352">
        <f t="shared" si="3"/>
        <v>12235.000000000002</v>
      </c>
    </row>
    <row r="9" spans="1:26" s="353" customFormat="1" ht="18.75" customHeight="1" x14ac:dyDescent="0.3">
      <c r="A9" s="349" t="s">
        <v>72</v>
      </c>
      <c r="B9" s="350" t="s">
        <v>55</v>
      </c>
      <c r="C9" s="350" t="s">
        <v>57</v>
      </c>
      <c r="D9" s="351">
        <f t="shared" si="0"/>
        <v>4145.6000000000004</v>
      </c>
      <c r="E9" s="352">
        <f>SUM(E10)</f>
        <v>4145.6000000000004</v>
      </c>
      <c r="F9" s="352">
        <f>SUM(F10)</f>
        <v>0</v>
      </c>
      <c r="G9" s="351">
        <f t="shared" si="1"/>
        <v>4681</v>
      </c>
      <c r="H9" s="352">
        <f>SUM(H10)</f>
        <v>4681</v>
      </c>
      <c r="I9" s="352">
        <f t="shared" ref="I9:V9" si="5">SUM(I10)</f>
        <v>0</v>
      </c>
      <c r="J9" s="352">
        <f t="shared" si="5"/>
        <v>311.2</v>
      </c>
      <c r="K9" s="352">
        <f t="shared" si="5"/>
        <v>0</v>
      </c>
      <c r="L9" s="352">
        <f t="shared" si="5"/>
        <v>0</v>
      </c>
      <c r="M9" s="352">
        <f t="shared" si="5"/>
        <v>0</v>
      </c>
      <c r="N9" s="352">
        <f t="shared" si="5"/>
        <v>0</v>
      </c>
      <c r="O9" s="352">
        <f t="shared" si="5"/>
        <v>0</v>
      </c>
      <c r="P9" s="352">
        <f t="shared" si="5"/>
        <v>0</v>
      </c>
      <c r="Q9" s="352">
        <f t="shared" si="5"/>
        <v>0</v>
      </c>
      <c r="R9" s="352">
        <f t="shared" si="5"/>
        <v>0</v>
      </c>
      <c r="S9" s="352">
        <f t="shared" si="5"/>
        <v>311.2</v>
      </c>
      <c r="T9" s="352">
        <f t="shared" si="5"/>
        <v>4992.2</v>
      </c>
      <c r="U9" s="352">
        <f>SUM(U10)</f>
        <v>4992.2</v>
      </c>
      <c r="V9" s="352">
        <f t="shared" si="5"/>
        <v>0</v>
      </c>
    </row>
    <row r="10" spans="1:26" s="353" customFormat="1" ht="18.75" customHeight="1" x14ac:dyDescent="0.3">
      <c r="A10" s="354" t="s">
        <v>209</v>
      </c>
      <c r="B10" s="355" t="s">
        <v>55</v>
      </c>
      <c r="C10" s="355" t="s">
        <v>57</v>
      </c>
      <c r="D10" s="356">
        <f t="shared" si="0"/>
        <v>4145.6000000000004</v>
      </c>
      <c r="E10" s="356">
        <v>4145.6000000000004</v>
      </c>
      <c r="F10" s="356"/>
      <c r="G10" s="356">
        <f t="shared" si="1"/>
        <v>4681</v>
      </c>
      <c r="H10" s="356">
        <v>4681</v>
      </c>
      <c r="I10" s="356"/>
      <c r="J10" s="356">
        <v>311.2</v>
      </c>
      <c r="K10" s="357"/>
      <c r="L10" s="357"/>
      <c r="M10" s="357"/>
      <c r="N10" s="357"/>
      <c r="O10" s="357"/>
      <c r="P10" s="357"/>
      <c r="Q10" s="357"/>
      <c r="R10" s="357"/>
      <c r="S10" s="352">
        <f t="shared" ref="S10:S75" si="6">SUM(J10:R10)</f>
        <v>311.2</v>
      </c>
      <c r="T10" s="356">
        <f>SUM(U10:V10)</f>
        <v>4992.2</v>
      </c>
      <c r="U10" s="358">
        <f>H10+J10+K10+M10+N10+L10</f>
        <v>4992.2</v>
      </c>
      <c r="V10" s="358">
        <f>SUM(I10+O10+P10+Q10+R10)</f>
        <v>0</v>
      </c>
    </row>
    <row r="11" spans="1:26" s="353" customFormat="1" ht="18.75" customHeight="1" x14ac:dyDescent="0.3">
      <c r="A11" s="349" t="s">
        <v>58</v>
      </c>
      <c r="B11" s="350" t="s">
        <v>55</v>
      </c>
      <c r="C11" s="350" t="s">
        <v>59</v>
      </c>
      <c r="D11" s="351">
        <f t="shared" si="0"/>
        <v>18545.099999999999</v>
      </c>
      <c r="E11" s="352">
        <f>SUM(E12+E13+E14)</f>
        <v>18545.099999999999</v>
      </c>
      <c r="F11" s="352">
        <f>SUM(F12+F13+F14)</f>
        <v>0</v>
      </c>
      <c r="G11" s="351">
        <f t="shared" si="1"/>
        <v>19844.900000000001</v>
      </c>
      <c r="H11" s="352">
        <f>SUM(H12+H13+H14)</f>
        <v>19844.900000000001</v>
      </c>
      <c r="I11" s="352">
        <f t="shared" ref="I11:V11" si="7">SUM(I12+I13+I14)</f>
        <v>0</v>
      </c>
      <c r="J11" s="352">
        <f t="shared" si="7"/>
        <v>9</v>
      </c>
      <c r="K11" s="352">
        <f t="shared" ref="K11:L11" si="8">SUM(K12+K13+K14)</f>
        <v>0</v>
      </c>
      <c r="L11" s="352">
        <f t="shared" si="8"/>
        <v>0</v>
      </c>
      <c r="M11" s="352">
        <f t="shared" si="7"/>
        <v>0</v>
      </c>
      <c r="N11" s="352">
        <f t="shared" si="7"/>
        <v>0</v>
      </c>
      <c r="O11" s="352">
        <f t="shared" si="7"/>
        <v>0</v>
      </c>
      <c r="P11" s="352">
        <f t="shared" si="7"/>
        <v>0</v>
      </c>
      <c r="Q11" s="352">
        <f t="shared" si="7"/>
        <v>0</v>
      </c>
      <c r="R11" s="352">
        <f t="shared" si="7"/>
        <v>0</v>
      </c>
      <c r="S11" s="352">
        <f t="shared" si="7"/>
        <v>9</v>
      </c>
      <c r="T11" s="352">
        <f t="shared" si="7"/>
        <v>19853.900000000001</v>
      </c>
      <c r="U11" s="352">
        <f t="shared" si="7"/>
        <v>19853.900000000001</v>
      </c>
      <c r="V11" s="352">
        <f t="shared" si="7"/>
        <v>0</v>
      </c>
    </row>
    <row r="12" spans="1:26" s="353" customFormat="1" ht="17.25" customHeight="1" x14ac:dyDescent="0.3">
      <c r="A12" s="354" t="s">
        <v>210</v>
      </c>
      <c r="B12" s="355" t="s">
        <v>55</v>
      </c>
      <c r="C12" s="355" t="s">
        <v>59</v>
      </c>
      <c r="D12" s="356">
        <f t="shared" si="0"/>
        <v>3852.3</v>
      </c>
      <c r="E12" s="356">
        <v>3852.3</v>
      </c>
      <c r="F12" s="356"/>
      <c r="G12" s="356">
        <f t="shared" si="1"/>
        <v>4349.3999999999996</v>
      </c>
      <c r="H12" s="356">
        <v>4349.3999999999996</v>
      </c>
      <c r="I12" s="356"/>
      <c r="J12" s="356">
        <v>188</v>
      </c>
      <c r="K12" s="357"/>
      <c r="L12" s="357"/>
      <c r="M12" s="357"/>
      <c r="N12" s="357"/>
      <c r="O12" s="357"/>
      <c r="P12" s="357"/>
      <c r="Q12" s="357"/>
      <c r="R12" s="357"/>
      <c r="S12" s="352">
        <f t="shared" si="6"/>
        <v>188</v>
      </c>
      <c r="T12" s="356">
        <f>SUM(U12:V12)</f>
        <v>4537.3999999999996</v>
      </c>
      <c r="U12" s="358">
        <f>H12+J12+K12+M12+N12+L12</f>
        <v>4537.3999999999996</v>
      </c>
      <c r="V12" s="358">
        <f t="shared" ref="V12:V77" si="9">SUM(I12+O12+P12+Q12+R12)</f>
        <v>0</v>
      </c>
    </row>
    <row r="13" spans="1:26" s="353" customFormat="1" ht="45" customHeight="1" x14ac:dyDescent="0.3">
      <c r="A13" s="354" t="s">
        <v>211</v>
      </c>
      <c r="B13" s="355" t="s">
        <v>55</v>
      </c>
      <c r="C13" s="355" t="s">
        <v>59</v>
      </c>
      <c r="D13" s="356">
        <f t="shared" si="0"/>
        <v>1977.3</v>
      </c>
      <c r="E13" s="356">
        <v>1977.3</v>
      </c>
      <c r="F13" s="356"/>
      <c r="G13" s="356">
        <f t="shared" si="1"/>
        <v>1977.3</v>
      </c>
      <c r="H13" s="356">
        <v>1977.3</v>
      </c>
      <c r="I13" s="356"/>
      <c r="J13" s="356">
        <v>-125</v>
      </c>
      <c r="K13" s="357"/>
      <c r="L13" s="357"/>
      <c r="M13" s="357"/>
      <c r="N13" s="357"/>
      <c r="O13" s="357"/>
      <c r="P13" s="357"/>
      <c r="Q13" s="357"/>
      <c r="R13" s="357"/>
      <c r="S13" s="352">
        <f t="shared" si="6"/>
        <v>-125</v>
      </c>
      <c r="T13" s="356">
        <f t="shared" ref="T13:T77" si="10">SUM(U13:V13)</f>
        <v>1852.3</v>
      </c>
      <c r="U13" s="358">
        <f t="shared" ref="U13:U14" si="11">H13+J13+K13+M13+N13+L13</f>
        <v>1852.3</v>
      </c>
      <c r="V13" s="358">
        <f t="shared" si="9"/>
        <v>0</v>
      </c>
    </row>
    <row r="14" spans="1:26" s="353" customFormat="1" ht="17.25" customHeight="1" x14ac:dyDescent="0.3">
      <c r="A14" s="354" t="s">
        <v>212</v>
      </c>
      <c r="B14" s="355" t="s">
        <v>55</v>
      </c>
      <c r="C14" s="355" t="s">
        <v>59</v>
      </c>
      <c r="D14" s="356">
        <f t="shared" si="0"/>
        <v>12715.5</v>
      </c>
      <c r="E14" s="356">
        <v>12715.5</v>
      </c>
      <c r="F14" s="356"/>
      <c r="G14" s="356">
        <f t="shared" si="1"/>
        <v>13518.2</v>
      </c>
      <c r="H14" s="356">
        <v>13518.2</v>
      </c>
      <c r="I14" s="356"/>
      <c r="J14" s="356">
        <v>-54</v>
      </c>
      <c r="K14" s="357"/>
      <c r="L14" s="357"/>
      <c r="M14" s="357"/>
      <c r="N14" s="357"/>
      <c r="O14" s="357"/>
      <c r="P14" s="357"/>
      <c r="Q14" s="357"/>
      <c r="R14" s="357"/>
      <c r="S14" s="352">
        <f t="shared" si="6"/>
        <v>-54</v>
      </c>
      <c r="T14" s="356">
        <f t="shared" si="10"/>
        <v>13464.2</v>
      </c>
      <c r="U14" s="358">
        <f t="shared" si="11"/>
        <v>13464.2</v>
      </c>
      <c r="V14" s="358">
        <f t="shared" si="9"/>
        <v>0</v>
      </c>
    </row>
    <row r="15" spans="1:26" s="353" customFormat="1" ht="17.25" customHeight="1" x14ac:dyDescent="0.3">
      <c r="A15" s="349" t="s">
        <v>60</v>
      </c>
      <c r="B15" s="350" t="s">
        <v>55</v>
      </c>
      <c r="C15" s="350" t="s">
        <v>61</v>
      </c>
      <c r="D15" s="351">
        <f t="shared" si="0"/>
        <v>190199.2</v>
      </c>
      <c r="E15" s="352">
        <f>SUM(E16)</f>
        <v>190199.2</v>
      </c>
      <c r="F15" s="352">
        <f>SUM(F16)</f>
        <v>0</v>
      </c>
      <c r="G15" s="351">
        <f t="shared" si="1"/>
        <v>200587.7</v>
      </c>
      <c r="H15" s="352">
        <f t="shared" ref="H15:V15" si="12">SUM(H16)</f>
        <v>200587.7</v>
      </c>
      <c r="I15" s="352">
        <f t="shared" si="12"/>
        <v>0</v>
      </c>
      <c r="J15" s="352">
        <f t="shared" si="12"/>
        <v>-1268.2</v>
      </c>
      <c r="K15" s="352">
        <f t="shared" si="12"/>
        <v>0</v>
      </c>
      <c r="L15" s="352">
        <f t="shared" si="12"/>
        <v>0</v>
      </c>
      <c r="M15" s="352">
        <f t="shared" si="12"/>
        <v>0</v>
      </c>
      <c r="N15" s="352">
        <f t="shared" si="12"/>
        <v>0</v>
      </c>
      <c r="O15" s="352">
        <f t="shared" si="12"/>
        <v>0</v>
      </c>
      <c r="P15" s="352">
        <f t="shared" si="12"/>
        <v>0</v>
      </c>
      <c r="Q15" s="352">
        <f t="shared" si="12"/>
        <v>0</v>
      </c>
      <c r="R15" s="352">
        <f t="shared" si="12"/>
        <v>0</v>
      </c>
      <c r="S15" s="352">
        <f t="shared" si="12"/>
        <v>-1268.2</v>
      </c>
      <c r="T15" s="352">
        <f t="shared" si="12"/>
        <v>199319.5</v>
      </c>
      <c r="U15" s="352">
        <f t="shared" si="12"/>
        <v>199319.5</v>
      </c>
      <c r="V15" s="352">
        <f t="shared" si="12"/>
        <v>0</v>
      </c>
    </row>
    <row r="16" spans="1:26" s="353" customFormat="1" ht="16.5" customHeight="1" x14ac:dyDescent="0.3">
      <c r="A16" s="354" t="s">
        <v>213</v>
      </c>
      <c r="B16" s="355" t="s">
        <v>55</v>
      </c>
      <c r="C16" s="355" t="s">
        <v>61</v>
      </c>
      <c r="D16" s="356">
        <f t="shared" si="0"/>
        <v>190199.2</v>
      </c>
      <c r="E16" s="356">
        <v>190199.2</v>
      </c>
      <c r="F16" s="356"/>
      <c r="G16" s="356">
        <f t="shared" si="1"/>
        <v>200587.7</v>
      </c>
      <c r="H16" s="356">
        <v>200587.7</v>
      </c>
      <c r="I16" s="356"/>
      <c r="J16" s="356">
        <v>-1268.2</v>
      </c>
      <c r="K16" s="357"/>
      <c r="L16" s="357"/>
      <c r="M16" s="357"/>
      <c r="N16" s="357"/>
      <c r="O16" s="357"/>
      <c r="P16" s="357"/>
      <c r="Q16" s="357"/>
      <c r="R16" s="357"/>
      <c r="S16" s="352">
        <f t="shared" si="6"/>
        <v>-1268.2</v>
      </c>
      <c r="T16" s="356">
        <f t="shared" si="10"/>
        <v>199319.5</v>
      </c>
      <c r="U16" s="358">
        <f>H16+J16+K16+M16+N16+L16</f>
        <v>199319.5</v>
      </c>
      <c r="V16" s="358">
        <f t="shared" si="9"/>
        <v>0</v>
      </c>
    </row>
    <row r="17" spans="1:22" s="359" customFormat="1" ht="17.25" customHeight="1" x14ac:dyDescent="0.3">
      <c r="A17" s="349" t="s">
        <v>62</v>
      </c>
      <c r="B17" s="350" t="s">
        <v>55</v>
      </c>
      <c r="C17" s="350" t="s">
        <v>63</v>
      </c>
      <c r="D17" s="351">
        <f t="shared" si="0"/>
        <v>9.4</v>
      </c>
      <c r="E17" s="352">
        <f>SUM(E18)</f>
        <v>0</v>
      </c>
      <c r="F17" s="352">
        <f>SUM(F18)</f>
        <v>9.4</v>
      </c>
      <c r="G17" s="351">
        <f t="shared" si="1"/>
        <v>27.1</v>
      </c>
      <c r="H17" s="352">
        <f>SUM(H18)</f>
        <v>0</v>
      </c>
      <c r="I17" s="352">
        <f t="shared" ref="I17:V17" si="13">SUM(I18)</f>
        <v>27.1</v>
      </c>
      <c r="J17" s="352">
        <f t="shared" si="13"/>
        <v>0</v>
      </c>
      <c r="K17" s="352">
        <f t="shared" si="13"/>
        <v>0</v>
      </c>
      <c r="L17" s="352">
        <f t="shared" si="13"/>
        <v>0</v>
      </c>
      <c r="M17" s="352">
        <f t="shared" si="13"/>
        <v>0</v>
      </c>
      <c r="N17" s="352">
        <f t="shared" si="13"/>
        <v>0</v>
      </c>
      <c r="O17" s="352">
        <f t="shared" si="13"/>
        <v>0</v>
      </c>
      <c r="P17" s="352">
        <f t="shared" si="13"/>
        <v>0</v>
      </c>
      <c r="Q17" s="352">
        <f t="shared" si="13"/>
        <v>0</v>
      </c>
      <c r="R17" s="352">
        <f t="shared" si="13"/>
        <v>0</v>
      </c>
      <c r="S17" s="352">
        <f t="shared" si="13"/>
        <v>0</v>
      </c>
      <c r="T17" s="352">
        <f t="shared" si="13"/>
        <v>27.1</v>
      </c>
      <c r="U17" s="352">
        <f t="shared" si="13"/>
        <v>0</v>
      </c>
      <c r="V17" s="352">
        <f t="shared" si="13"/>
        <v>27.1</v>
      </c>
    </row>
    <row r="18" spans="1:22" s="353" customFormat="1" ht="37.5" x14ac:dyDescent="0.3">
      <c r="A18" s="354" t="s">
        <v>73</v>
      </c>
      <c r="B18" s="355" t="s">
        <v>55</v>
      </c>
      <c r="C18" s="355" t="s">
        <v>63</v>
      </c>
      <c r="D18" s="356">
        <f t="shared" si="0"/>
        <v>9.4</v>
      </c>
      <c r="E18" s="356"/>
      <c r="F18" s="356">
        <v>9.4</v>
      </c>
      <c r="G18" s="356">
        <f t="shared" si="1"/>
        <v>27.1</v>
      </c>
      <c r="H18" s="356"/>
      <c r="I18" s="356">
        <v>27.1</v>
      </c>
      <c r="J18" s="356"/>
      <c r="K18" s="357"/>
      <c r="L18" s="357"/>
      <c r="M18" s="357"/>
      <c r="N18" s="357"/>
      <c r="O18" s="357"/>
      <c r="P18" s="357"/>
      <c r="Q18" s="357"/>
      <c r="R18" s="357"/>
      <c r="S18" s="352">
        <f t="shared" si="6"/>
        <v>0</v>
      </c>
      <c r="T18" s="356">
        <f t="shared" si="10"/>
        <v>27.1</v>
      </c>
      <c r="U18" s="358">
        <f>H18+J18+K18+M18+N18+L18</f>
        <v>0</v>
      </c>
      <c r="V18" s="358">
        <f t="shared" si="9"/>
        <v>27.1</v>
      </c>
    </row>
    <row r="19" spans="1:22" s="359" customFormat="1" ht="17.25" customHeight="1" x14ac:dyDescent="0.3">
      <c r="A19" s="349" t="s">
        <v>64</v>
      </c>
      <c r="B19" s="350" t="s">
        <v>55</v>
      </c>
      <c r="C19" s="350" t="s">
        <v>65</v>
      </c>
      <c r="D19" s="351">
        <f t="shared" si="0"/>
        <v>38437.199999999997</v>
      </c>
      <c r="E19" s="352">
        <f>SUM(E20+E21+E22)</f>
        <v>38437.199999999997</v>
      </c>
      <c r="F19" s="352">
        <f>SUM(F20+F21+F22)</f>
        <v>0</v>
      </c>
      <c r="G19" s="351">
        <f t="shared" si="1"/>
        <v>43805.3</v>
      </c>
      <c r="H19" s="352">
        <f>SUM(H20+H21+H22+H25+H26)</f>
        <v>43805.3</v>
      </c>
      <c r="I19" s="352">
        <f t="shared" ref="I19:V19" si="14">SUM(I20+I21+I22+I25+I26)</f>
        <v>0</v>
      </c>
      <c r="J19" s="352">
        <f t="shared" si="14"/>
        <v>-193.20000000000005</v>
      </c>
      <c r="K19" s="352">
        <f t="shared" ref="K19:L19" si="15">SUM(K20+K21+K22+K25+K26)</f>
        <v>0</v>
      </c>
      <c r="L19" s="352">
        <f t="shared" si="15"/>
        <v>0</v>
      </c>
      <c r="M19" s="352">
        <f t="shared" si="14"/>
        <v>0</v>
      </c>
      <c r="N19" s="352">
        <f t="shared" si="14"/>
        <v>0</v>
      </c>
      <c r="O19" s="352">
        <f t="shared" si="14"/>
        <v>0</v>
      </c>
      <c r="P19" s="352">
        <f t="shared" si="14"/>
        <v>0</v>
      </c>
      <c r="Q19" s="352">
        <f t="shared" si="14"/>
        <v>0</v>
      </c>
      <c r="R19" s="352">
        <f t="shared" si="14"/>
        <v>0</v>
      </c>
      <c r="S19" s="352">
        <f t="shared" si="14"/>
        <v>-193.20000000000005</v>
      </c>
      <c r="T19" s="352">
        <f t="shared" si="14"/>
        <v>43612.1</v>
      </c>
      <c r="U19" s="352">
        <f t="shared" si="14"/>
        <v>43612.1</v>
      </c>
      <c r="V19" s="352">
        <f t="shared" si="14"/>
        <v>0</v>
      </c>
    </row>
    <row r="20" spans="1:22" s="353" customFormat="1" ht="21" customHeight="1" x14ac:dyDescent="0.3">
      <c r="A20" s="354" t="s">
        <v>66</v>
      </c>
      <c r="B20" s="355" t="s">
        <v>55</v>
      </c>
      <c r="C20" s="355" t="s">
        <v>65</v>
      </c>
      <c r="D20" s="356">
        <f t="shared" si="0"/>
        <v>29311</v>
      </c>
      <c r="E20" s="356">
        <v>29311</v>
      </c>
      <c r="F20" s="356"/>
      <c r="G20" s="356">
        <f t="shared" si="1"/>
        <v>32148.799999999999</v>
      </c>
      <c r="H20" s="356">
        <v>32148.799999999999</v>
      </c>
      <c r="I20" s="356"/>
      <c r="J20" s="356">
        <v>-105.3</v>
      </c>
      <c r="K20" s="357"/>
      <c r="L20" s="357"/>
      <c r="M20" s="357"/>
      <c r="N20" s="357"/>
      <c r="O20" s="357"/>
      <c r="P20" s="357"/>
      <c r="Q20" s="357"/>
      <c r="R20" s="357"/>
      <c r="S20" s="352">
        <f t="shared" si="6"/>
        <v>-105.3</v>
      </c>
      <c r="T20" s="356">
        <f t="shared" si="10"/>
        <v>32043.5</v>
      </c>
      <c r="U20" s="358">
        <f>H20+J20+K20+M20+N20+L20</f>
        <v>32043.5</v>
      </c>
      <c r="V20" s="358">
        <f t="shared" si="9"/>
        <v>0</v>
      </c>
    </row>
    <row r="21" spans="1:22" s="353" customFormat="1" ht="21.75" customHeight="1" x14ac:dyDescent="0.3">
      <c r="A21" s="354" t="s">
        <v>67</v>
      </c>
      <c r="B21" s="355" t="s">
        <v>55</v>
      </c>
      <c r="C21" s="355" t="s">
        <v>65</v>
      </c>
      <c r="D21" s="356">
        <f t="shared" si="0"/>
        <v>5471.2</v>
      </c>
      <c r="E21" s="356">
        <v>5471.2</v>
      </c>
      <c r="F21" s="356"/>
      <c r="G21" s="356">
        <f t="shared" si="1"/>
        <v>3096.5</v>
      </c>
      <c r="H21" s="356">
        <v>3096.5</v>
      </c>
      <c r="I21" s="356"/>
      <c r="J21" s="356"/>
      <c r="K21" s="357"/>
      <c r="L21" s="357"/>
      <c r="M21" s="357"/>
      <c r="N21" s="357"/>
      <c r="O21" s="357"/>
      <c r="P21" s="357"/>
      <c r="Q21" s="357"/>
      <c r="R21" s="357"/>
      <c r="S21" s="352">
        <f t="shared" si="6"/>
        <v>0</v>
      </c>
      <c r="T21" s="356">
        <f t="shared" si="10"/>
        <v>3096.5</v>
      </c>
      <c r="U21" s="358">
        <f t="shared" ref="U21:U26" si="16">H21+J21+K21+M21+N21+L21</f>
        <v>3096.5</v>
      </c>
      <c r="V21" s="358">
        <f t="shared" si="9"/>
        <v>0</v>
      </c>
    </row>
    <row r="22" spans="1:22" s="353" customFormat="1" ht="21" customHeight="1" x14ac:dyDescent="0.3">
      <c r="A22" s="354" t="s">
        <v>68</v>
      </c>
      <c r="B22" s="355" t="s">
        <v>55</v>
      </c>
      <c r="C22" s="355" t="s">
        <v>65</v>
      </c>
      <c r="D22" s="356">
        <f t="shared" si="0"/>
        <v>3655</v>
      </c>
      <c r="E22" s="356">
        <v>3655</v>
      </c>
      <c r="F22" s="356"/>
      <c r="G22" s="356">
        <f t="shared" si="1"/>
        <v>885</v>
      </c>
      <c r="H22" s="356">
        <v>885</v>
      </c>
      <c r="I22" s="356"/>
      <c r="J22" s="356"/>
      <c r="K22" s="357"/>
      <c r="L22" s="357"/>
      <c r="M22" s="357"/>
      <c r="N22" s="357"/>
      <c r="O22" s="357"/>
      <c r="P22" s="357"/>
      <c r="Q22" s="357"/>
      <c r="R22" s="357"/>
      <c r="S22" s="352">
        <f t="shared" si="6"/>
        <v>0</v>
      </c>
      <c r="T22" s="356">
        <f t="shared" si="10"/>
        <v>885</v>
      </c>
      <c r="U22" s="358">
        <f t="shared" si="16"/>
        <v>885</v>
      </c>
      <c r="V22" s="358">
        <f t="shared" si="9"/>
        <v>0</v>
      </c>
    </row>
    <row r="23" spans="1:22" s="359" customFormat="1" ht="15.75" hidden="1" customHeight="1" x14ac:dyDescent="0.3">
      <c r="A23" s="349" t="s">
        <v>11</v>
      </c>
      <c r="B23" s="350" t="s">
        <v>55</v>
      </c>
      <c r="C23" s="350" t="s">
        <v>69</v>
      </c>
      <c r="D23" s="356">
        <f t="shared" si="0"/>
        <v>0</v>
      </c>
      <c r="E23" s="352">
        <f>E24</f>
        <v>0</v>
      </c>
      <c r="F23" s="352">
        <f>F24</f>
        <v>0</v>
      </c>
      <c r="G23" s="356">
        <f t="shared" si="1"/>
        <v>0</v>
      </c>
      <c r="H23" s="352">
        <f>H24</f>
        <v>0</v>
      </c>
      <c r="I23" s="352">
        <f>I24</f>
        <v>0</v>
      </c>
      <c r="J23" s="352"/>
      <c r="K23" s="360"/>
      <c r="L23" s="360"/>
      <c r="M23" s="360"/>
      <c r="N23" s="360"/>
      <c r="O23" s="360"/>
      <c r="P23" s="360"/>
      <c r="Q23" s="360"/>
      <c r="R23" s="360"/>
      <c r="S23" s="352">
        <f t="shared" si="6"/>
        <v>0</v>
      </c>
      <c r="T23" s="356">
        <f t="shared" si="10"/>
        <v>0</v>
      </c>
      <c r="U23" s="358">
        <f t="shared" si="16"/>
        <v>0</v>
      </c>
      <c r="V23" s="358">
        <f t="shared" si="9"/>
        <v>0</v>
      </c>
    </row>
    <row r="24" spans="1:22" s="353" customFormat="1" ht="18.75" hidden="1" customHeight="1" x14ac:dyDescent="0.3">
      <c r="A24" s="354" t="s">
        <v>8</v>
      </c>
      <c r="B24" s="355" t="s">
        <v>55</v>
      </c>
      <c r="C24" s="355" t="s">
        <v>69</v>
      </c>
      <c r="D24" s="356">
        <f t="shared" si="0"/>
        <v>0</v>
      </c>
      <c r="E24" s="356"/>
      <c r="F24" s="356"/>
      <c r="G24" s="356">
        <f t="shared" si="1"/>
        <v>0</v>
      </c>
      <c r="H24" s="356"/>
      <c r="I24" s="356"/>
      <c r="J24" s="356"/>
      <c r="K24" s="357"/>
      <c r="L24" s="357"/>
      <c r="M24" s="357"/>
      <c r="N24" s="357"/>
      <c r="O24" s="357"/>
      <c r="P24" s="357"/>
      <c r="Q24" s="357"/>
      <c r="R24" s="357"/>
      <c r="S24" s="352">
        <f t="shared" si="6"/>
        <v>0</v>
      </c>
      <c r="T24" s="356">
        <f t="shared" si="10"/>
        <v>0</v>
      </c>
      <c r="U24" s="358">
        <f t="shared" si="16"/>
        <v>0</v>
      </c>
      <c r="V24" s="358">
        <f t="shared" si="9"/>
        <v>0</v>
      </c>
    </row>
    <row r="25" spans="1:22" s="353" customFormat="1" ht="21.75" customHeight="1" x14ac:dyDescent="0.3">
      <c r="A25" s="354" t="s">
        <v>618</v>
      </c>
      <c r="B25" s="355" t="s">
        <v>55</v>
      </c>
      <c r="C25" s="355" t="s">
        <v>65</v>
      </c>
      <c r="D25" s="356"/>
      <c r="E25" s="356">
        <v>5471.2</v>
      </c>
      <c r="F25" s="356"/>
      <c r="G25" s="356">
        <f t="shared" ref="G25:G26" si="17">SUM(H25:I25)</f>
        <v>4905</v>
      </c>
      <c r="H25" s="356">
        <v>4905</v>
      </c>
      <c r="I25" s="356"/>
      <c r="J25" s="356">
        <v>430.7</v>
      </c>
      <c r="K25" s="357"/>
      <c r="L25" s="357"/>
      <c r="M25" s="357"/>
      <c r="N25" s="357"/>
      <c r="O25" s="357"/>
      <c r="P25" s="357"/>
      <c r="Q25" s="357"/>
      <c r="R25" s="357"/>
      <c r="S25" s="352">
        <f t="shared" si="6"/>
        <v>430.7</v>
      </c>
      <c r="T25" s="356">
        <f t="shared" si="10"/>
        <v>5335.7</v>
      </c>
      <c r="U25" s="358">
        <f t="shared" si="16"/>
        <v>5335.7</v>
      </c>
      <c r="V25" s="358">
        <f t="shared" si="9"/>
        <v>0</v>
      </c>
    </row>
    <row r="26" spans="1:22" s="353" customFormat="1" ht="21" customHeight="1" x14ac:dyDescent="0.3">
      <c r="A26" s="354" t="s">
        <v>619</v>
      </c>
      <c r="B26" s="355" t="s">
        <v>55</v>
      </c>
      <c r="C26" s="355" t="s">
        <v>65</v>
      </c>
      <c r="D26" s="356"/>
      <c r="E26" s="356">
        <v>3655</v>
      </c>
      <c r="F26" s="356"/>
      <c r="G26" s="356">
        <f t="shared" si="17"/>
        <v>2770</v>
      </c>
      <c r="H26" s="356">
        <v>2770</v>
      </c>
      <c r="I26" s="356"/>
      <c r="J26" s="356">
        <v>-518.6</v>
      </c>
      <c r="K26" s="357"/>
      <c r="L26" s="357"/>
      <c r="M26" s="357"/>
      <c r="N26" s="357"/>
      <c r="O26" s="357"/>
      <c r="P26" s="357"/>
      <c r="Q26" s="357"/>
      <c r="R26" s="357"/>
      <c r="S26" s="352">
        <f t="shared" si="6"/>
        <v>-518.6</v>
      </c>
      <c r="T26" s="356">
        <f t="shared" si="10"/>
        <v>2251.4</v>
      </c>
      <c r="U26" s="358">
        <f t="shared" si="16"/>
        <v>2251.4</v>
      </c>
      <c r="V26" s="358">
        <f t="shared" si="9"/>
        <v>0</v>
      </c>
    </row>
    <row r="27" spans="1:22" s="353" customFormat="1" ht="18" customHeight="1" x14ac:dyDescent="0.3">
      <c r="A27" s="349" t="s">
        <v>70</v>
      </c>
      <c r="B27" s="350" t="s">
        <v>55</v>
      </c>
      <c r="C27" s="350" t="s">
        <v>71</v>
      </c>
      <c r="D27" s="351">
        <f t="shared" si="0"/>
        <v>5000</v>
      </c>
      <c r="E27" s="352">
        <f>SUM(E28)</f>
        <v>5000</v>
      </c>
      <c r="F27" s="352">
        <f>SUM(F28)</f>
        <v>0</v>
      </c>
      <c r="G27" s="351">
        <f t="shared" si="1"/>
        <v>1336.3</v>
      </c>
      <c r="H27" s="352">
        <f>SUM(H28)</f>
        <v>1336.3</v>
      </c>
      <c r="I27" s="352">
        <f t="shared" ref="I27:V27" si="18">SUM(I28)</f>
        <v>0</v>
      </c>
      <c r="J27" s="352">
        <f t="shared" si="18"/>
        <v>-809.1</v>
      </c>
      <c r="K27" s="352">
        <f t="shared" si="18"/>
        <v>0</v>
      </c>
      <c r="L27" s="352">
        <f t="shared" si="18"/>
        <v>0</v>
      </c>
      <c r="M27" s="352">
        <f t="shared" si="18"/>
        <v>0</v>
      </c>
      <c r="N27" s="352">
        <f t="shared" si="18"/>
        <v>0</v>
      </c>
      <c r="O27" s="352">
        <f t="shared" si="18"/>
        <v>0</v>
      </c>
      <c r="P27" s="352">
        <f t="shared" si="18"/>
        <v>0</v>
      </c>
      <c r="Q27" s="352">
        <f t="shared" si="18"/>
        <v>0</v>
      </c>
      <c r="R27" s="352">
        <f t="shared" si="18"/>
        <v>0</v>
      </c>
      <c r="S27" s="352">
        <f t="shared" si="18"/>
        <v>-809.1</v>
      </c>
      <c r="T27" s="352">
        <f t="shared" si="18"/>
        <v>527.19999999999993</v>
      </c>
      <c r="U27" s="352">
        <f t="shared" si="18"/>
        <v>527.19999999999993</v>
      </c>
      <c r="V27" s="352">
        <f t="shared" si="18"/>
        <v>0</v>
      </c>
    </row>
    <row r="28" spans="1:22" s="353" customFormat="1" ht="20.25" customHeight="1" x14ac:dyDescent="0.3">
      <c r="A28" s="354" t="s">
        <v>214</v>
      </c>
      <c r="B28" s="355" t="s">
        <v>55</v>
      </c>
      <c r="C28" s="355" t="s">
        <v>71</v>
      </c>
      <c r="D28" s="356">
        <f t="shared" si="0"/>
        <v>5000</v>
      </c>
      <c r="E28" s="356">
        <v>5000</v>
      </c>
      <c r="F28" s="356"/>
      <c r="G28" s="356">
        <f t="shared" si="1"/>
        <v>1336.3</v>
      </c>
      <c r="H28" s="356">
        <v>1336.3</v>
      </c>
      <c r="I28" s="356"/>
      <c r="J28" s="356">
        <v>-809.1</v>
      </c>
      <c r="K28" s="357"/>
      <c r="L28" s="357"/>
      <c r="M28" s="357"/>
      <c r="N28" s="357"/>
      <c r="O28" s="357"/>
      <c r="P28" s="357"/>
      <c r="Q28" s="357"/>
      <c r="R28" s="357"/>
      <c r="S28" s="352">
        <f t="shared" si="6"/>
        <v>-809.1</v>
      </c>
      <c r="T28" s="356">
        <f t="shared" si="10"/>
        <v>527.19999999999993</v>
      </c>
      <c r="U28" s="358">
        <f>H28+J28+K28+M28+N28+L28</f>
        <v>527.19999999999993</v>
      </c>
      <c r="V28" s="358">
        <f t="shared" si="9"/>
        <v>0</v>
      </c>
    </row>
    <row r="29" spans="1:22" s="353" customFormat="1" ht="20.25" customHeight="1" x14ac:dyDescent="0.3">
      <c r="A29" s="349" t="s">
        <v>74</v>
      </c>
      <c r="B29" s="350" t="s">
        <v>55</v>
      </c>
      <c r="C29" s="350" t="s">
        <v>75</v>
      </c>
      <c r="D29" s="351">
        <f t="shared" si="0"/>
        <v>52146.899999999994</v>
      </c>
      <c r="E29" s="352">
        <f>SUM(E30+E31+E33+E36+E37+E38+E39+E40+E41+E42)</f>
        <v>32879</v>
      </c>
      <c r="F29" s="352">
        <f>SUM(F30+F31+F33+F36+F37+F38+F39+F40+F41+F42)</f>
        <v>19267.899999999998</v>
      </c>
      <c r="G29" s="351">
        <f t="shared" si="1"/>
        <v>60562.200000000004</v>
      </c>
      <c r="H29" s="352">
        <f>SUM(H30+H31+H32+H33+H36+H37+H38+H39+H40+H41+H42+H34+H35)</f>
        <v>48354.3</v>
      </c>
      <c r="I29" s="352">
        <f t="shared" ref="I29:V29" si="19">SUM(I30+I31+I33+I36+I37+I38+I39+I40+I41+I42+I34)</f>
        <v>12207.900000000001</v>
      </c>
      <c r="J29" s="352">
        <f>SUM(J30+J31+J33+J36+J37+J38+J39+J40+J41+J42+J34+J35)</f>
        <v>2061</v>
      </c>
      <c r="K29" s="352">
        <f t="shared" ref="K29:L29" si="20">SUM(K30+K31+K33+K36+K37+K38+K39+K40+K41+K42+K34)</f>
        <v>0</v>
      </c>
      <c r="L29" s="352">
        <f t="shared" si="20"/>
        <v>0</v>
      </c>
      <c r="M29" s="352">
        <f t="shared" si="19"/>
        <v>0</v>
      </c>
      <c r="N29" s="352">
        <f t="shared" si="19"/>
        <v>0</v>
      </c>
      <c r="O29" s="352">
        <f t="shared" si="19"/>
        <v>0</v>
      </c>
      <c r="P29" s="352">
        <f t="shared" si="19"/>
        <v>0</v>
      </c>
      <c r="Q29" s="352">
        <f t="shared" si="19"/>
        <v>0</v>
      </c>
      <c r="R29" s="352">
        <f t="shared" si="19"/>
        <v>0</v>
      </c>
      <c r="S29" s="352">
        <f>SUM(S30+S31+S33+S36+S37+S38+S39+S40+S41+S42+S34+S35)</f>
        <v>2061</v>
      </c>
      <c r="T29" s="352">
        <f>SUM(T30+T31+T32+T33+T36+T37+T38+T39+T40+T41+T42+T34+T35)</f>
        <v>62623.199999999997</v>
      </c>
      <c r="U29" s="352">
        <f>SUM(U30+U31+U32+U33+U36+U37+U38+U39+U40+U41+U42+U34+U35)</f>
        <v>50415.3</v>
      </c>
      <c r="V29" s="352">
        <f t="shared" si="19"/>
        <v>12207.900000000001</v>
      </c>
    </row>
    <row r="30" spans="1:22" s="353" customFormat="1" ht="22.5" customHeight="1" x14ac:dyDescent="0.3">
      <c r="A30" s="354" t="s">
        <v>215</v>
      </c>
      <c r="B30" s="355" t="s">
        <v>55</v>
      </c>
      <c r="C30" s="355" t="s">
        <v>75</v>
      </c>
      <c r="D30" s="356">
        <f t="shared" si="0"/>
        <v>31879</v>
      </c>
      <c r="E30" s="356">
        <v>31879</v>
      </c>
      <c r="F30" s="356"/>
      <c r="G30" s="356">
        <f t="shared" si="1"/>
        <v>34322</v>
      </c>
      <c r="H30" s="356">
        <v>34322</v>
      </c>
      <c r="I30" s="356"/>
      <c r="J30" s="356">
        <v>-91.1</v>
      </c>
      <c r="K30" s="357"/>
      <c r="L30" s="357"/>
      <c r="M30" s="357"/>
      <c r="N30" s="357"/>
      <c r="O30" s="357"/>
      <c r="P30" s="357"/>
      <c r="Q30" s="357"/>
      <c r="R30" s="357"/>
      <c r="S30" s="352">
        <f t="shared" si="6"/>
        <v>-91.1</v>
      </c>
      <c r="T30" s="356">
        <f t="shared" si="10"/>
        <v>34230.9</v>
      </c>
      <c r="U30" s="358">
        <f>H30+J30+K30+M30+N30+L30</f>
        <v>34230.9</v>
      </c>
      <c r="V30" s="358">
        <f t="shared" si="9"/>
        <v>0</v>
      </c>
    </row>
    <row r="31" spans="1:22" s="353" customFormat="1" ht="63" customHeight="1" x14ac:dyDescent="0.3">
      <c r="A31" s="354" t="s">
        <v>625</v>
      </c>
      <c r="B31" s="355" t="s">
        <v>55</v>
      </c>
      <c r="C31" s="355" t="s">
        <v>75</v>
      </c>
      <c r="D31" s="356">
        <f t="shared" si="0"/>
        <v>1000</v>
      </c>
      <c r="E31" s="356">
        <v>1000</v>
      </c>
      <c r="F31" s="356"/>
      <c r="G31" s="356">
        <f t="shared" si="1"/>
        <v>3699.4</v>
      </c>
      <c r="H31" s="356">
        <v>3699.4</v>
      </c>
      <c r="I31" s="356"/>
      <c r="J31" s="356"/>
      <c r="K31" s="357"/>
      <c r="L31" s="357"/>
      <c r="M31" s="357"/>
      <c r="N31" s="357"/>
      <c r="O31" s="357"/>
      <c r="P31" s="357"/>
      <c r="Q31" s="357"/>
      <c r="R31" s="357"/>
      <c r="S31" s="352">
        <f t="shared" si="6"/>
        <v>0</v>
      </c>
      <c r="T31" s="356">
        <f t="shared" si="10"/>
        <v>3699.4</v>
      </c>
      <c r="U31" s="358">
        <f t="shared" ref="U31:U42" si="21">H31+J31+K31+M31+N31+L31</f>
        <v>3699.4</v>
      </c>
      <c r="V31" s="358">
        <f t="shared" si="9"/>
        <v>0</v>
      </c>
    </row>
    <row r="32" spans="1:22" s="353" customFormat="1" ht="75.75" customHeight="1" x14ac:dyDescent="0.3">
      <c r="A32" s="354" t="s">
        <v>826</v>
      </c>
      <c r="B32" s="355" t="s">
        <v>55</v>
      </c>
      <c r="C32" s="355" t="s">
        <v>75</v>
      </c>
      <c r="D32" s="356">
        <f t="shared" si="0"/>
        <v>0</v>
      </c>
      <c r="E32" s="356"/>
      <c r="F32" s="356"/>
      <c r="G32" s="356">
        <f t="shared" si="1"/>
        <v>1000</v>
      </c>
      <c r="H32" s="356">
        <v>1000</v>
      </c>
      <c r="I32" s="356"/>
      <c r="J32" s="356"/>
      <c r="K32" s="357"/>
      <c r="L32" s="357"/>
      <c r="M32" s="357"/>
      <c r="N32" s="357"/>
      <c r="O32" s="357"/>
      <c r="P32" s="357"/>
      <c r="Q32" s="357"/>
      <c r="R32" s="357"/>
      <c r="S32" s="352">
        <f t="shared" si="6"/>
        <v>0</v>
      </c>
      <c r="T32" s="356">
        <f t="shared" si="10"/>
        <v>1000</v>
      </c>
      <c r="U32" s="358">
        <f t="shared" si="21"/>
        <v>1000</v>
      </c>
      <c r="V32" s="358">
        <f t="shared" si="9"/>
        <v>0</v>
      </c>
    </row>
    <row r="33" spans="1:22" s="353" customFormat="1" ht="21.75" customHeight="1" x14ac:dyDescent="0.3">
      <c r="A33" s="354" t="s">
        <v>659</v>
      </c>
      <c r="B33" s="355" t="s">
        <v>55</v>
      </c>
      <c r="C33" s="355" t="s">
        <v>75</v>
      </c>
      <c r="D33" s="356">
        <f t="shared" si="0"/>
        <v>0</v>
      </c>
      <c r="E33" s="356"/>
      <c r="F33" s="356"/>
      <c r="G33" s="356">
        <f t="shared" si="1"/>
        <v>4.8</v>
      </c>
      <c r="H33" s="356">
        <v>4.8</v>
      </c>
      <c r="I33" s="356"/>
      <c r="J33" s="356"/>
      <c r="K33" s="357"/>
      <c r="L33" s="357"/>
      <c r="M33" s="357"/>
      <c r="N33" s="357"/>
      <c r="O33" s="357"/>
      <c r="P33" s="357"/>
      <c r="Q33" s="357"/>
      <c r="R33" s="357"/>
      <c r="S33" s="352">
        <f t="shared" si="6"/>
        <v>0</v>
      </c>
      <c r="T33" s="356">
        <f t="shared" si="10"/>
        <v>4.8</v>
      </c>
      <c r="U33" s="358">
        <f t="shared" si="21"/>
        <v>4.8</v>
      </c>
      <c r="V33" s="358">
        <f t="shared" si="9"/>
        <v>0</v>
      </c>
    </row>
    <row r="34" spans="1:22" s="353" customFormat="1" ht="18" customHeight="1" x14ac:dyDescent="0.3">
      <c r="A34" s="354" t="s">
        <v>76</v>
      </c>
      <c r="B34" s="355" t="s">
        <v>55</v>
      </c>
      <c r="C34" s="355" t="s">
        <v>75</v>
      </c>
      <c r="D34" s="356"/>
      <c r="E34" s="356"/>
      <c r="F34" s="356"/>
      <c r="G34" s="356">
        <f t="shared" si="1"/>
        <v>9328.1</v>
      </c>
      <c r="H34" s="356">
        <v>9328.1</v>
      </c>
      <c r="I34" s="356"/>
      <c r="J34" s="356">
        <v>809.1</v>
      </c>
      <c r="K34" s="357"/>
      <c r="L34" s="357"/>
      <c r="M34" s="357"/>
      <c r="N34" s="357"/>
      <c r="O34" s="357"/>
      <c r="P34" s="357"/>
      <c r="Q34" s="357"/>
      <c r="R34" s="357"/>
      <c r="S34" s="352">
        <f t="shared" si="6"/>
        <v>809.1</v>
      </c>
      <c r="T34" s="356">
        <f t="shared" si="10"/>
        <v>10137.200000000001</v>
      </c>
      <c r="U34" s="358">
        <f t="shared" si="21"/>
        <v>10137.200000000001</v>
      </c>
      <c r="V34" s="358">
        <f t="shared" si="9"/>
        <v>0</v>
      </c>
    </row>
    <row r="35" spans="1:22" s="353" customFormat="1" ht="18" hidden="1" customHeight="1" x14ac:dyDescent="0.3">
      <c r="A35" s="354" t="s">
        <v>815</v>
      </c>
      <c r="B35" s="355" t="s">
        <v>55</v>
      </c>
      <c r="C35" s="355" t="s">
        <v>75</v>
      </c>
      <c r="D35" s="356"/>
      <c r="E35" s="356"/>
      <c r="F35" s="356"/>
      <c r="G35" s="356">
        <f t="shared" si="1"/>
        <v>0</v>
      </c>
      <c r="H35" s="356">
        <v>0</v>
      </c>
      <c r="I35" s="356"/>
      <c r="J35" s="356"/>
      <c r="K35" s="357"/>
      <c r="L35" s="357"/>
      <c r="M35" s="357"/>
      <c r="N35" s="357"/>
      <c r="O35" s="357"/>
      <c r="P35" s="357"/>
      <c r="Q35" s="357"/>
      <c r="R35" s="357"/>
      <c r="S35" s="352">
        <f t="shared" si="6"/>
        <v>0</v>
      </c>
      <c r="T35" s="356">
        <f t="shared" si="10"/>
        <v>0</v>
      </c>
      <c r="U35" s="358">
        <f t="shared" si="21"/>
        <v>0</v>
      </c>
      <c r="V35" s="358">
        <f t="shared" ref="V35" si="22">SUM(I35+O35+P35+Q35+R35)</f>
        <v>0</v>
      </c>
    </row>
    <row r="36" spans="1:22" s="353" customFormat="1" ht="36" customHeight="1" x14ac:dyDescent="0.3">
      <c r="A36" s="354" t="s">
        <v>216</v>
      </c>
      <c r="B36" s="355" t="s">
        <v>55</v>
      </c>
      <c r="C36" s="355" t="s">
        <v>75</v>
      </c>
      <c r="D36" s="356">
        <f t="shared" si="0"/>
        <v>7090.6</v>
      </c>
      <c r="E36" s="356"/>
      <c r="F36" s="356">
        <v>7090.6</v>
      </c>
      <c r="G36" s="356">
        <f t="shared" si="1"/>
        <v>0</v>
      </c>
      <c r="H36" s="356"/>
      <c r="I36" s="356"/>
      <c r="J36" s="356"/>
      <c r="K36" s="357"/>
      <c r="L36" s="357"/>
      <c r="M36" s="357"/>
      <c r="N36" s="357"/>
      <c r="O36" s="357"/>
      <c r="P36" s="357"/>
      <c r="Q36" s="357"/>
      <c r="R36" s="357"/>
      <c r="S36" s="352">
        <f t="shared" si="6"/>
        <v>0</v>
      </c>
      <c r="T36" s="356">
        <f t="shared" si="10"/>
        <v>0</v>
      </c>
      <c r="U36" s="358">
        <f t="shared" si="21"/>
        <v>0</v>
      </c>
      <c r="V36" s="358">
        <f t="shared" si="9"/>
        <v>0</v>
      </c>
    </row>
    <row r="37" spans="1:22" s="353" customFormat="1" ht="37.5" x14ac:dyDescent="0.3">
      <c r="A37" s="354" t="s">
        <v>217</v>
      </c>
      <c r="B37" s="355" t="s">
        <v>55</v>
      </c>
      <c r="C37" s="355" t="s">
        <v>75</v>
      </c>
      <c r="D37" s="356">
        <f t="shared" si="0"/>
        <v>7718.5</v>
      </c>
      <c r="E37" s="356"/>
      <c r="F37" s="356">
        <v>7718.5</v>
      </c>
      <c r="G37" s="356">
        <f t="shared" si="1"/>
        <v>7718.5</v>
      </c>
      <c r="H37" s="356"/>
      <c r="I37" s="356">
        <v>7718.5</v>
      </c>
      <c r="J37" s="356"/>
      <c r="K37" s="357"/>
      <c r="L37" s="357"/>
      <c r="M37" s="357"/>
      <c r="N37" s="357"/>
      <c r="O37" s="357"/>
      <c r="P37" s="357"/>
      <c r="Q37" s="357"/>
      <c r="R37" s="357"/>
      <c r="S37" s="352">
        <f t="shared" si="6"/>
        <v>0</v>
      </c>
      <c r="T37" s="356">
        <f t="shared" si="10"/>
        <v>7718.5</v>
      </c>
      <c r="U37" s="358">
        <f t="shared" si="21"/>
        <v>0</v>
      </c>
      <c r="V37" s="358">
        <f t="shared" si="9"/>
        <v>7718.5</v>
      </c>
    </row>
    <row r="38" spans="1:22" s="353" customFormat="1" ht="45.75" customHeight="1" x14ac:dyDescent="0.3">
      <c r="A38" s="354" t="s">
        <v>218</v>
      </c>
      <c r="B38" s="355" t="s">
        <v>55</v>
      </c>
      <c r="C38" s="355" t="s">
        <v>75</v>
      </c>
      <c r="D38" s="356">
        <f t="shared" si="0"/>
        <v>3427</v>
      </c>
      <c r="E38" s="356"/>
      <c r="F38" s="356">
        <v>3427</v>
      </c>
      <c r="G38" s="356">
        <f t="shared" si="1"/>
        <v>3427</v>
      </c>
      <c r="H38" s="356"/>
      <c r="I38" s="356">
        <v>3427</v>
      </c>
      <c r="J38" s="356"/>
      <c r="K38" s="357"/>
      <c r="L38" s="357"/>
      <c r="M38" s="357"/>
      <c r="N38" s="357"/>
      <c r="O38" s="357"/>
      <c r="P38" s="357"/>
      <c r="Q38" s="357"/>
      <c r="R38" s="357"/>
      <c r="S38" s="352">
        <f t="shared" si="6"/>
        <v>0</v>
      </c>
      <c r="T38" s="356">
        <f t="shared" si="10"/>
        <v>3427</v>
      </c>
      <c r="U38" s="358">
        <f t="shared" si="21"/>
        <v>0</v>
      </c>
      <c r="V38" s="358">
        <f t="shared" si="9"/>
        <v>3427</v>
      </c>
    </row>
    <row r="39" spans="1:22" s="353" customFormat="1" ht="28.5" customHeight="1" x14ac:dyDescent="0.3">
      <c r="A39" s="354" t="s">
        <v>1011</v>
      </c>
      <c r="B39" s="355" t="s">
        <v>55</v>
      </c>
      <c r="C39" s="355" t="s">
        <v>75</v>
      </c>
      <c r="D39" s="356">
        <f t="shared" si="0"/>
        <v>0</v>
      </c>
      <c r="E39" s="356"/>
      <c r="F39" s="356"/>
      <c r="G39" s="356">
        <f t="shared" si="1"/>
        <v>0</v>
      </c>
      <c r="H39" s="356"/>
      <c r="I39" s="356"/>
      <c r="J39" s="356">
        <v>1343</v>
      </c>
      <c r="K39" s="357"/>
      <c r="L39" s="357"/>
      <c r="M39" s="357"/>
      <c r="N39" s="357"/>
      <c r="O39" s="357"/>
      <c r="P39" s="357"/>
      <c r="Q39" s="357"/>
      <c r="R39" s="357"/>
      <c r="S39" s="352">
        <f t="shared" si="6"/>
        <v>1343</v>
      </c>
      <c r="T39" s="356">
        <f t="shared" si="10"/>
        <v>1343</v>
      </c>
      <c r="U39" s="358">
        <f t="shared" si="21"/>
        <v>1343</v>
      </c>
      <c r="V39" s="358">
        <f t="shared" si="9"/>
        <v>0</v>
      </c>
    </row>
    <row r="40" spans="1:22" s="353" customFormat="1" ht="35.25" customHeight="1" x14ac:dyDescent="0.3">
      <c r="A40" s="354" t="s">
        <v>710</v>
      </c>
      <c r="B40" s="355" t="s">
        <v>55</v>
      </c>
      <c r="C40" s="355" t="s">
        <v>75</v>
      </c>
      <c r="D40" s="356">
        <f t="shared" si="0"/>
        <v>0</v>
      </c>
      <c r="E40" s="356"/>
      <c r="F40" s="356"/>
      <c r="G40" s="356">
        <f t="shared" si="1"/>
        <v>30.6</v>
      </c>
      <c r="H40" s="356"/>
      <c r="I40" s="356">
        <v>30.6</v>
      </c>
      <c r="J40" s="356"/>
      <c r="K40" s="357"/>
      <c r="L40" s="357"/>
      <c r="M40" s="357"/>
      <c r="N40" s="357"/>
      <c r="O40" s="357"/>
      <c r="P40" s="357"/>
      <c r="Q40" s="357"/>
      <c r="R40" s="357"/>
      <c r="S40" s="352">
        <f t="shared" si="6"/>
        <v>0</v>
      </c>
      <c r="T40" s="356">
        <f t="shared" si="10"/>
        <v>30.6</v>
      </c>
      <c r="U40" s="358">
        <f t="shared" si="21"/>
        <v>0</v>
      </c>
      <c r="V40" s="358">
        <f t="shared" si="9"/>
        <v>30.6</v>
      </c>
    </row>
    <row r="41" spans="1:22" s="353" customFormat="1" ht="35.25" customHeight="1" x14ac:dyDescent="0.3">
      <c r="A41" s="354" t="s">
        <v>219</v>
      </c>
      <c r="B41" s="355" t="s">
        <v>55</v>
      </c>
      <c r="C41" s="355" t="s">
        <v>75</v>
      </c>
      <c r="D41" s="356">
        <f t="shared" si="0"/>
        <v>930.7</v>
      </c>
      <c r="E41" s="356"/>
      <c r="F41" s="356">
        <v>930.7</v>
      </c>
      <c r="G41" s="356">
        <f t="shared" si="1"/>
        <v>930.7</v>
      </c>
      <c r="H41" s="356"/>
      <c r="I41" s="356">
        <v>930.7</v>
      </c>
      <c r="J41" s="356"/>
      <c r="K41" s="357"/>
      <c r="L41" s="357"/>
      <c r="M41" s="357"/>
      <c r="N41" s="357"/>
      <c r="O41" s="357"/>
      <c r="P41" s="357"/>
      <c r="Q41" s="357"/>
      <c r="R41" s="357"/>
      <c r="S41" s="352">
        <f t="shared" si="6"/>
        <v>0</v>
      </c>
      <c r="T41" s="356">
        <f t="shared" si="10"/>
        <v>930.7</v>
      </c>
      <c r="U41" s="358">
        <f t="shared" si="21"/>
        <v>0</v>
      </c>
      <c r="V41" s="358">
        <f t="shared" si="9"/>
        <v>930.7</v>
      </c>
    </row>
    <row r="42" spans="1:22" s="353" customFormat="1" ht="57.75" customHeight="1" x14ac:dyDescent="0.3">
      <c r="A42" s="354" t="s">
        <v>220</v>
      </c>
      <c r="B42" s="355" t="s">
        <v>55</v>
      </c>
      <c r="C42" s="355" t="s">
        <v>75</v>
      </c>
      <c r="D42" s="356">
        <f t="shared" si="0"/>
        <v>101.1</v>
      </c>
      <c r="E42" s="356"/>
      <c r="F42" s="356">
        <v>101.1</v>
      </c>
      <c r="G42" s="356">
        <f t="shared" si="1"/>
        <v>101.1</v>
      </c>
      <c r="H42" s="356"/>
      <c r="I42" s="356">
        <v>101.1</v>
      </c>
      <c r="J42" s="356"/>
      <c r="K42" s="357"/>
      <c r="L42" s="357"/>
      <c r="M42" s="357"/>
      <c r="N42" s="357"/>
      <c r="O42" s="357"/>
      <c r="P42" s="357"/>
      <c r="Q42" s="357"/>
      <c r="R42" s="357"/>
      <c r="S42" s="352">
        <f t="shared" si="6"/>
        <v>0</v>
      </c>
      <c r="T42" s="356">
        <f t="shared" si="10"/>
        <v>101.1</v>
      </c>
      <c r="U42" s="358">
        <f t="shared" si="21"/>
        <v>0</v>
      </c>
      <c r="V42" s="358">
        <f t="shared" si="9"/>
        <v>101.1</v>
      </c>
    </row>
    <row r="43" spans="1:22" s="353" customFormat="1" ht="24.75" customHeight="1" x14ac:dyDescent="0.3">
      <c r="A43" s="349" t="s">
        <v>77</v>
      </c>
      <c r="B43" s="350" t="s">
        <v>59</v>
      </c>
      <c r="C43" s="350" t="s">
        <v>56</v>
      </c>
      <c r="D43" s="351">
        <f t="shared" si="0"/>
        <v>15748.2</v>
      </c>
      <c r="E43" s="351">
        <f>SUM(E44+E60+E70)</f>
        <v>15748.2</v>
      </c>
      <c r="F43" s="351">
        <f>SUM(F44+F60+F70)</f>
        <v>0</v>
      </c>
      <c r="G43" s="351">
        <f t="shared" si="1"/>
        <v>47509.7</v>
      </c>
      <c r="H43" s="351">
        <f>SUM(H44+H57+H60+H70)</f>
        <v>17854.7</v>
      </c>
      <c r="I43" s="351">
        <f t="shared" ref="I43:V43" si="23">SUM(I44+I57+I60+I70)</f>
        <v>29655</v>
      </c>
      <c r="J43" s="351">
        <f t="shared" si="23"/>
        <v>-66.7</v>
      </c>
      <c r="K43" s="351">
        <f t="shared" ref="K43:L43" si="24">SUM(K44+K57+K60+K70)</f>
        <v>0</v>
      </c>
      <c r="L43" s="351">
        <f t="shared" si="24"/>
        <v>0</v>
      </c>
      <c r="M43" s="351">
        <f t="shared" si="23"/>
        <v>0</v>
      </c>
      <c r="N43" s="351">
        <f t="shared" si="23"/>
        <v>0</v>
      </c>
      <c r="O43" s="351">
        <f t="shared" si="23"/>
        <v>-0.1</v>
      </c>
      <c r="P43" s="351">
        <f t="shared" si="23"/>
        <v>0</v>
      </c>
      <c r="Q43" s="351">
        <f t="shared" si="23"/>
        <v>0</v>
      </c>
      <c r="R43" s="351">
        <f t="shared" si="23"/>
        <v>0</v>
      </c>
      <c r="S43" s="351">
        <f t="shared" si="23"/>
        <v>-66.8</v>
      </c>
      <c r="T43" s="351">
        <f t="shared" si="23"/>
        <v>47442.9</v>
      </c>
      <c r="U43" s="351">
        <f t="shared" si="23"/>
        <v>17788</v>
      </c>
      <c r="V43" s="351">
        <f t="shared" si="23"/>
        <v>29654.9</v>
      </c>
    </row>
    <row r="44" spans="1:22" s="359" customFormat="1" ht="18" customHeight="1" x14ac:dyDescent="0.3">
      <c r="A44" s="349" t="s">
        <v>221</v>
      </c>
      <c r="B44" s="350" t="s">
        <v>59</v>
      </c>
      <c r="C44" s="350" t="s">
        <v>57</v>
      </c>
      <c r="D44" s="351">
        <f t="shared" si="0"/>
        <v>510</v>
      </c>
      <c r="E44" s="352">
        <f>SUM(E45+E56)</f>
        <v>510</v>
      </c>
      <c r="F44" s="352">
        <f>SUM(F45+F56)</f>
        <v>0</v>
      </c>
      <c r="G44" s="351">
        <f t="shared" si="1"/>
        <v>500</v>
      </c>
      <c r="H44" s="352">
        <f>SUM(H45+H56)</f>
        <v>500</v>
      </c>
      <c r="I44" s="352">
        <f t="shared" ref="I44:V44" si="25">SUM(I45+I56)</f>
        <v>0</v>
      </c>
      <c r="J44" s="352">
        <f t="shared" si="25"/>
        <v>0</v>
      </c>
      <c r="K44" s="352">
        <f t="shared" ref="K44:L44" si="26">SUM(K45+K56)</f>
        <v>0</v>
      </c>
      <c r="L44" s="352">
        <f t="shared" si="26"/>
        <v>0</v>
      </c>
      <c r="M44" s="352">
        <f t="shared" si="25"/>
        <v>0</v>
      </c>
      <c r="N44" s="352">
        <f t="shared" si="25"/>
        <v>0</v>
      </c>
      <c r="O44" s="352">
        <f t="shared" si="25"/>
        <v>0</v>
      </c>
      <c r="P44" s="352">
        <f t="shared" si="25"/>
        <v>0</v>
      </c>
      <c r="Q44" s="352">
        <f t="shared" si="25"/>
        <v>0</v>
      </c>
      <c r="R44" s="352">
        <f t="shared" si="25"/>
        <v>0</v>
      </c>
      <c r="S44" s="352">
        <f t="shared" si="25"/>
        <v>0</v>
      </c>
      <c r="T44" s="352">
        <f t="shared" si="25"/>
        <v>500</v>
      </c>
      <c r="U44" s="352">
        <f t="shared" si="25"/>
        <v>500</v>
      </c>
      <c r="V44" s="352">
        <f t="shared" si="25"/>
        <v>0</v>
      </c>
    </row>
    <row r="45" spans="1:22" s="353" customFormat="1" ht="53.25" customHeight="1" x14ac:dyDescent="0.3">
      <c r="A45" s="354" t="s">
        <v>78</v>
      </c>
      <c r="B45" s="355" t="s">
        <v>59</v>
      </c>
      <c r="C45" s="355" t="s">
        <v>57</v>
      </c>
      <c r="D45" s="356">
        <f t="shared" si="0"/>
        <v>500</v>
      </c>
      <c r="E45" s="356">
        <v>500</v>
      </c>
      <c r="F45" s="356"/>
      <c r="G45" s="356">
        <f t="shared" si="1"/>
        <v>500</v>
      </c>
      <c r="H45" s="356">
        <v>500</v>
      </c>
      <c r="I45" s="356"/>
      <c r="J45" s="356">
        <f>J46+J47+J48+J49+J50+J51+J52+J53+J55+J54</f>
        <v>0</v>
      </c>
      <c r="K45" s="357"/>
      <c r="L45" s="357"/>
      <c r="M45" s="357"/>
      <c r="N45" s="357"/>
      <c r="O45" s="357"/>
      <c r="P45" s="357"/>
      <c r="Q45" s="357"/>
      <c r="R45" s="357"/>
      <c r="S45" s="352">
        <f t="shared" si="6"/>
        <v>0</v>
      </c>
      <c r="T45" s="356">
        <f t="shared" si="10"/>
        <v>500</v>
      </c>
      <c r="U45" s="358">
        <f>H45+J45+K45+M45+N45+L45</f>
        <v>500</v>
      </c>
      <c r="V45" s="358">
        <f t="shared" si="9"/>
        <v>0</v>
      </c>
    </row>
    <row r="46" spans="1:22" s="353" customFormat="1" ht="18.75" customHeight="1" outlineLevel="1" x14ac:dyDescent="0.3">
      <c r="A46" s="354" t="s">
        <v>79</v>
      </c>
      <c r="B46" s="355" t="s">
        <v>59</v>
      </c>
      <c r="C46" s="355" t="s">
        <v>57</v>
      </c>
      <c r="D46" s="356">
        <f t="shared" si="0"/>
        <v>0</v>
      </c>
      <c r="E46" s="356"/>
      <c r="F46" s="356"/>
      <c r="G46" s="356">
        <f t="shared" si="1"/>
        <v>202.1</v>
      </c>
      <c r="H46" s="356">
        <v>202.1</v>
      </c>
      <c r="I46" s="356"/>
      <c r="J46" s="356"/>
      <c r="K46" s="357"/>
      <c r="L46" s="357"/>
      <c r="M46" s="357"/>
      <c r="N46" s="357"/>
      <c r="O46" s="357"/>
      <c r="P46" s="357"/>
      <c r="Q46" s="357"/>
      <c r="R46" s="357"/>
      <c r="S46" s="352">
        <f t="shared" si="6"/>
        <v>0</v>
      </c>
      <c r="T46" s="356">
        <f t="shared" si="10"/>
        <v>202.1</v>
      </c>
      <c r="U46" s="358">
        <f t="shared" ref="U46:U56" si="27">H46+J46+K46+M46+N46+L46</f>
        <v>202.1</v>
      </c>
      <c r="V46" s="358">
        <f t="shared" si="9"/>
        <v>0</v>
      </c>
    </row>
    <row r="47" spans="1:22" s="353" customFormat="1" ht="18.75" customHeight="1" outlineLevel="1" x14ac:dyDescent="0.3">
      <c r="A47" s="354" t="s">
        <v>80</v>
      </c>
      <c r="B47" s="355" t="s">
        <v>59</v>
      </c>
      <c r="C47" s="355" t="s">
        <v>57</v>
      </c>
      <c r="D47" s="356">
        <f t="shared" si="0"/>
        <v>0</v>
      </c>
      <c r="E47" s="356"/>
      <c r="F47" s="356"/>
      <c r="G47" s="356">
        <f t="shared" si="1"/>
        <v>0</v>
      </c>
      <c r="H47" s="356"/>
      <c r="I47" s="356"/>
      <c r="J47" s="356"/>
      <c r="K47" s="357"/>
      <c r="L47" s="357"/>
      <c r="M47" s="357"/>
      <c r="N47" s="357"/>
      <c r="O47" s="357"/>
      <c r="P47" s="357"/>
      <c r="Q47" s="357"/>
      <c r="R47" s="357"/>
      <c r="S47" s="352">
        <f t="shared" si="6"/>
        <v>0</v>
      </c>
      <c r="T47" s="356">
        <f t="shared" si="10"/>
        <v>0</v>
      </c>
      <c r="U47" s="358">
        <f t="shared" si="27"/>
        <v>0</v>
      </c>
      <c r="V47" s="358">
        <f t="shared" si="9"/>
        <v>0</v>
      </c>
    </row>
    <row r="48" spans="1:22" s="353" customFormat="1" ht="18.75" customHeight="1" outlineLevel="1" x14ac:dyDescent="0.3">
      <c r="A48" s="354" t="s">
        <v>939</v>
      </c>
      <c r="B48" s="355" t="s">
        <v>59</v>
      </c>
      <c r="C48" s="355" t="s">
        <v>57</v>
      </c>
      <c r="D48" s="356">
        <f t="shared" si="0"/>
        <v>0</v>
      </c>
      <c r="E48" s="356"/>
      <c r="F48" s="356"/>
      <c r="G48" s="356">
        <f t="shared" si="1"/>
        <v>87.9</v>
      </c>
      <c r="H48" s="356">
        <v>87.9</v>
      </c>
      <c r="I48" s="356"/>
      <c r="J48" s="356"/>
      <c r="K48" s="357"/>
      <c r="L48" s="357"/>
      <c r="M48" s="357"/>
      <c r="N48" s="357"/>
      <c r="O48" s="357"/>
      <c r="P48" s="357"/>
      <c r="Q48" s="357"/>
      <c r="R48" s="357"/>
      <c r="S48" s="352">
        <f t="shared" si="6"/>
        <v>0</v>
      </c>
      <c r="T48" s="356">
        <f t="shared" si="10"/>
        <v>87.9</v>
      </c>
      <c r="U48" s="358">
        <f t="shared" si="27"/>
        <v>87.9</v>
      </c>
      <c r="V48" s="358">
        <f t="shared" si="9"/>
        <v>0</v>
      </c>
    </row>
    <row r="49" spans="1:22" s="353" customFormat="1" ht="18.75" outlineLevel="1" x14ac:dyDescent="0.3">
      <c r="A49" s="354" t="s">
        <v>7</v>
      </c>
      <c r="B49" s="355" t="s">
        <v>59</v>
      </c>
      <c r="C49" s="355" t="s">
        <v>57</v>
      </c>
      <c r="D49" s="356">
        <f t="shared" si="0"/>
        <v>0</v>
      </c>
      <c r="E49" s="356"/>
      <c r="F49" s="356"/>
      <c r="G49" s="356">
        <f t="shared" si="1"/>
        <v>0</v>
      </c>
      <c r="H49" s="356"/>
      <c r="I49" s="356"/>
      <c r="J49" s="356"/>
      <c r="K49" s="357"/>
      <c r="L49" s="357"/>
      <c r="M49" s="357"/>
      <c r="N49" s="357"/>
      <c r="O49" s="357"/>
      <c r="P49" s="357"/>
      <c r="Q49" s="357"/>
      <c r="R49" s="357"/>
      <c r="S49" s="352">
        <f t="shared" si="6"/>
        <v>0</v>
      </c>
      <c r="T49" s="356">
        <f t="shared" si="10"/>
        <v>0</v>
      </c>
      <c r="U49" s="358">
        <f t="shared" si="27"/>
        <v>0</v>
      </c>
      <c r="V49" s="358">
        <f t="shared" si="9"/>
        <v>0</v>
      </c>
    </row>
    <row r="50" spans="1:22" s="353" customFormat="1" ht="17.25" customHeight="1" outlineLevel="1" x14ac:dyDescent="0.3">
      <c r="A50" s="354" t="s">
        <v>938</v>
      </c>
      <c r="B50" s="355" t="s">
        <v>59</v>
      </c>
      <c r="C50" s="355" t="s">
        <v>57</v>
      </c>
      <c r="D50" s="356">
        <f t="shared" si="0"/>
        <v>0</v>
      </c>
      <c r="E50" s="356"/>
      <c r="F50" s="356"/>
      <c r="G50" s="356">
        <f t="shared" si="1"/>
        <v>50</v>
      </c>
      <c r="H50" s="356">
        <v>50</v>
      </c>
      <c r="I50" s="356"/>
      <c r="J50" s="356"/>
      <c r="K50" s="357"/>
      <c r="L50" s="357"/>
      <c r="M50" s="357"/>
      <c r="N50" s="357"/>
      <c r="O50" s="357"/>
      <c r="P50" s="357"/>
      <c r="Q50" s="357"/>
      <c r="R50" s="357"/>
      <c r="S50" s="352">
        <f t="shared" si="6"/>
        <v>0</v>
      </c>
      <c r="T50" s="356">
        <f t="shared" si="10"/>
        <v>50</v>
      </c>
      <c r="U50" s="358">
        <f t="shared" si="27"/>
        <v>50</v>
      </c>
      <c r="V50" s="358">
        <f t="shared" si="9"/>
        <v>0</v>
      </c>
    </row>
    <row r="51" spans="1:22" s="353" customFormat="1" ht="18.75" outlineLevel="1" x14ac:dyDescent="0.3">
      <c r="A51" s="354" t="s">
        <v>937</v>
      </c>
      <c r="B51" s="355" t="s">
        <v>59</v>
      </c>
      <c r="C51" s="355" t="s">
        <v>57</v>
      </c>
      <c r="D51" s="356">
        <f t="shared" si="0"/>
        <v>0</v>
      </c>
      <c r="E51" s="356"/>
      <c r="F51" s="356"/>
      <c r="G51" s="356">
        <f t="shared" si="1"/>
        <v>0</v>
      </c>
      <c r="H51" s="356"/>
      <c r="I51" s="356"/>
      <c r="J51" s="356"/>
      <c r="K51" s="357"/>
      <c r="L51" s="357"/>
      <c r="M51" s="357"/>
      <c r="N51" s="357"/>
      <c r="O51" s="357"/>
      <c r="P51" s="357"/>
      <c r="Q51" s="357"/>
      <c r="R51" s="357"/>
      <c r="S51" s="352">
        <f t="shared" si="6"/>
        <v>0</v>
      </c>
      <c r="T51" s="356">
        <f t="shared" si="10"/>
        <v>0</v>
      </c>
      <c r="U51" s="358">
        <f t="shared" si="27"/>
        <v>0</v>
      </c>
      <c r="V51" s="358">
        <f t="shared" si="9"/>
        <v>0</v>
      </c>
    </row>
    <row r="52" spans="1:22" s="353" customFormat="1" ht="18.75" outlineLevel="1" x14ac:dyDescent="0.3">
      <c r="A52" s="354" t="s">
        <v>936</v>
      </c>
      <c r="B52" s="355" t="s">
        <v>59</v>
      </c>
      <c r="C52" s="355" t="s">
        <v>57</v>
      </c>
      <c r="D52" s="356">
        <f t="shared" si="0"/>
        <v>0</v>
      </c>
      <c r="E52" s="356"/>
      <c r="F52" s="356"/>
      <c r="G52" s="356">
        <f t="shared" si="1"/>
        <v>100</v>
      </c>
      <c r="H52" s="356">
        <v>100</v>
      </c>
      <c r="I52" s="356"/>
      <c r="J52" s="356"/>
      <c r="K52" s="357"/>
      <c r="L52" s="357"/>
      <c r="M52" s="357"/>
      <c r="N52" s="357"/>
      <c r="O52" s="357"/>
      <c r="P52" s="357"/>
      <c r="Q52" s="357"/>
      <c r="R52" s="357"/>
      <c r="S52" s="352">
        <f t="shared" si="6"/>
        <v>0</v>
      </c>
      <c r="T52" s="356">
        <f t="shared" si="10"/>
        <v>100</v>
      </c>
      <c r="U52" s="358">
        <f t="shared" si="27"/>
        <v>100</v>
      </c>
      <c r="V52" s="358">
        <f t="shared" si="9"/>
        <v>0</v>
      </c>
    </row>
    <row r="53" spans="1:22" s="353" customFormat="1" ht="18.75" outlineLevel="1" x14ac:dyDescent="0.3">
      <c r="A53" s="354" t="s">
        <v>165</v>
      </c>
      <c r="B53" s="355" t="s">
        <v>59</v>
      </c>
      <c r="C53" s="355" t="s">
        <v>57</v>
      </c>
      <c r="D53" s="356">
        <f t="shared" si="0"/>
        <v>0</v>
      </c>
      <c r="E53" s="356"/>
      <c r="F53" s="356"/>
      <c r="G53" s="356">
        <f t="shared" si="1"/>
        <v>0</v>
      </c>
      <c r="H53" s="356"/>
      <c r="I53" s="356"/>
      <c r="J53" s="356"/>
      <c r="K53" s="357"/>
      <c r="L53" s="357"/>
      <c r="M53" s="357"/>
      <c r="N53" s="357"/>
      <c r="O53" s="357"/>
      <c r="P53" s="357"/>
      <c r="Q53" s="357"/>
      <c r="R53" s="357"/>
      <c r="S53" s="352">
        <f t="shared" si="6"/>
        <v>0</v>
      </c>
      <c r="T53" s="356">
        <f t="shared" si="10"/>
        <v>0</v>
      </c>
      <c r="U53" s="358">
        <f t="shared" si="27"/>
        <v>0</v>
      </c>
      <c r="V53" s="358">
        <f t="shared" si="9"/>
        <v>0</v>
      </c>
    </row>
    <row r="54" spans="1:22" s="353" customFormat="1" ht="18.75" outlineLevel="1" x14ac:dyDescent="0.3">
      <c r="A54" s="354" t="s">
        <v>934</v>
      </c>
      <c r="B54" s="355" t="s">
        <v>59</v>
      </c>
      <c r="C54" s="355" t="s">
        <v>57</v>
      </c>
      <c r="D54" s="356"/>
      <c r="E54" s="356"/>
      <c r="F54" s="356"/>
      <c r="G54" s="356">
        <f t="shared" si="1"/>
        <v>60</v>
      </c>
      <c r="H54" s="356">
        <v>60</v>
      </c>
      <c r="I54" s="356"/>
      <c r="J54" s="356"/>
      <c r="K54" s="357"/>
      <c r="L54" s="357"/>
      <c r="M54" s="357"/>
      <c r="N54" s="357"/>
      <c r="O54" s="357"/>
      <c r="P54" s="357"/>
      <c r="Q54" s="357"/>
      <c r="R54" s="357"/>
      <c r="S54" s="352">
        <f t="shared" si="6"/>
        <v>0</v>
      </c>
      <c r="T54" s="356">
        <f t="shared" si="10"/>
        <v>60</v>
      </c>
      <c r="U54" s="358">
        <f t="shared" si="27"/>
        <v>60</v>
      </c>
      <c r="V54" s="358"/>
    </row>
    <row r="55" spans="1:22" s="353" customFormat="1" ht="18.75" outlineLevel="1" x14ac:dyDescent="0.3">
      <c r="A55" s="354" t="s">
        <v>935</v>
      </c>
      <c r="B55" s="355" t="s">
        <v>59</v>
      </c>
      <c r="C55" s="355" t="s">
        <v>57</v>
      </c>
      <c r="D55" s="356">
        <f t="shared" si="0"/>
        <v>0</v>
      </c>
      <c r="E55" s="356"/>
      <c r="F55" s="356"/>
      <c r="G55" s="356">
        <f t="shared" si="1"/>
        <v>0</v>
      </c>
      <c r="H55" s="356"/>
      <c r="I55" s="356"/>
      <c r="J55" s="356"/>
      <c r="K55" s="357"/>
      <c r="L55" s="357"/>
      <c r="M55" s="357"/>
      <c r="N55" s="357"/>
      <c r="O55" s="357"/>
      <c r="P55" s="357"/>
      <c r="Q55" s="357"/>
      <c r="R55" s="357"/>
      <c r="S55" s="352">
        <f t="shared" si="6"/>
        <v>0</v>
      </c>
      <c r="T55" s="356">
        <f t="shared" si="10"/>
        <v>0</v>
      </c>
      <c r="U55" s="358">
        <f t="shared" si="27"/>
        <v>0</v>
      </c>
      <c r="V55" s="358">
        <f t="shared" si="9"/>
        <v>0</v>
      </c>
    </row>
    <row r="56" spans="1:22" s="353" customFormat="1" ht="37.5" x14ac:dyDescent="0.3">
      <c r="A56" s="354" t="s">
        <v>734</v>
      </c>
      <c r="B56" s="355" t="s">
        <v>59</v>
      </c>
      <c r="C56" s="355" t="s">
        <v>57</v>
      </c>
      <c r="D56" s="356">
        <f t="shared" si="0"/>
        <v>10</v>
      </c>
      <c r="E56" s="356">
        <v>10</v>
      </c>
      <c r="F56" s="356"/>
      <c r="G56" s="356">
        <f t="shared" si="1"/>
        <v>0</v>
      </c>
      <c r="H56" s="356"/>
      <c r="I56" s="356"/>
      <c r="J56" s="356"/>
      <c r="K56" s="357"/>
      <c r="L56" s="357"/>
      <c r="M56" s="357"/>
      <c r="N56" s="357"/>
      <c r="O56" s="357"/>
      <c r="P56" s="357"/>
      <c r="Q56" s="357"/>
      <c r="R56" s="357"/>
      <c r="S56" s="352">
        <f t="shared" si="6"/>
        <v>0</v>
      </c>
      <c r="T56" s="356">
        <f t="shared" si="10"/>
        <v>0</v>
      </c>
      <c r="U56" s="358">
        <f t="shared" si="27"/>
        <v>0</v>
      </c>
      <c r="V56" s="358">
        <f t="shared" si="9"/>
        <v>0</v>
      </c>
    </row>
    <row r="57" spans="1:22" s="353" customFormat="1" ht="24.75" customHeight="1" x14ac:dyDescent="0.3">
      <c r="A57" s="349" t="s">
        <v>566</v>
      </c>
      <c r="B57" s="350" t="s">
        <v>59</v>
      </c>
      <c r="C57" s="350" t="s">
        <v>61</v>
      </c>
      <c r="D57" s="351">
        <f t="shared" ref="D57:V57" si="28">D58</f>
        <v>0</v>
      </c>
      <c r="E57" s="351">
        <f t="shared" si="28"/>
        <v>0</v>
      </c>
      <c r="F57" s="351">
        <f t="shared" si="28"/>
        <v>0</v>
      </c>
      <c r="G57" s="351">
        <f>G58+G59</f>
        <v>7353.1</v>
      </c>
      <c r="H57" s="351">
        <f>H58+H59</f>
        <v>12.5</v>
      </c>
      <c r="I57" s="351">
        <f>I58+I59</f>
        <v>7340.6</v>
      </c>
      <c r="J57" s="351">
        <f t="shared" si="28"/>
        <v>0</v>
      </c>
      <c r="K57" s="351">
        <f t="shared" si="28"/>
        <v>0</v>
      </c>
      <c r="L57" s="351">
        <f t="shared" si="28"/>
        <v>0</v>
      </c>
      <c r="M57" s="351">
        <f>M58+M59</f>
        <v>0</v>
      </c>
      <c r="N57" s="351">
        <f t="shared" si="28"/>
        <v>0</v>
      </c>
      <c r="O57" s="351">
        <f t="shared" si="28"/>
        <v>0</v>
      </c>
      <c r="P57" s="351">
        <f t="shared" si="28"/>
        <v>0</v>
      </c>
      <c r="Q57" s="351">
        <f t="shared" si="28"/>
        <v>0</v>
      </c>
      <c r="R57" s="351">
        <f t="shared" si="28"/>
        <v>0</v>
      </c>
      <c r="S57" s="351">
        <f>S58+S59</f>
        <v>0</v>
      </c>
      <c r="T57" s="351">
        <f>T58+T59</f>
        <v>7353.1</v>
      </c>
      <c r="U57" s="351">
        <f>U58+U59</f>
        <v>12.5</v>
      </c>
      <c r="V57" s="351">
        <f t="shared" si="28"/>
        <v>7340.6</v>
      </c>
    </row>
    <row r="58" spans="1:22" s="353" customFormat="1" ht="36" customHeight="1" x14ac:dyDescent="0.3">
      <c r="A58" s="354" t="s">
        <v>216</v>
      </c>
      <c r="B58" s="355" t="s">
        <v>59</v>
      </c>
      <c r="C58" s="355" t="s">
        <v>61</v>
      </c>
      <c r="D58" s="356"/>
      <c r="E58" s="356"/>
      <c r="F58" s="356"/>
      <c r="G58" s="356">
        <f>SUM(H58:I58)</f>
        <v>7340.6</v>
      </c>
      <c r="H58" s="356"/>
      <c r="I58" s="356">
        <v>7340.6</v>
      </c>
      <c r="J58" s="356"/>
      <c r="K58" s="357"/>
      <c r="L58" s="357"/>
      <c r="M58" s="357"/>
      <c r="N58" s="357"/>
      <c r="O58" s="357"/>
      <c r="P58" s="357"/>
      <c r="Q58" s="357"/>
      <c r="R58" s="357"/>
      <c r="S58" s="352">
        <f t="shared" si="6"/>
        <v>0</v>
      </c>
      <c r="T58" s="356">
        <f>SUM(U58:V58)</f>
        <v>7340.6</v>
      </c>
      <c r="U58" s="358">
        <f>H58+J58+K58+M58+N58+L58</f>
        <v>0</v>
      </c>
      <c r="V58" s="358">
        <f t="shared" si="9"/>
        <v>7340.6</v>
      </c>
    </row>
    <row r="59" spans="1:22" s="353" customFormat="1" ht="36" customHeight="1" x14ac:dyDescent="0.3">
      <c r="A59" s="354" t="s">
        <v>921</v>
      </c>
      <c r="B59" s="355" t="s">
        <v>59</v>
      </c>
      <c r="C59" s="355" t="s">
        <v>61</v>
      </c>
      <c r="D59" s="356"/>
      <c r="E59" s="356"/>
      <c r="F59" s="356"/>
      <c r="G59" s="356">
        <f>SUM(H59:I59)</f>
        <v>12.5</v>
      </c>
      <c r="H59" s="356">
        <v>12.5</v>
      </c>
      <c r="I59" s="356"/>
      <c r="J59" s="356"/>
      <c r="K59" s="357"/>
      <c r="L59" s="357"/>
      <c r="M59" s="357"/>
      <c r="N59" s="357"/>
      <c r="O59" s="357"/>
      <c r="P59" s="357"/>
      <c r="Q59" s="357"/>
      <c r="R59" s="357"/>
      <c r="S59" s="352">
        <f t="shared" si="6"/>
        <v>0</v>
      </c>
      <c r="T59" s="356">
        <f>SUM(U59:V59)</f>
        <v>12.5</v>
      </c>
      <c r="U59" s="358">
        <f>H59+J59+K59+M59+N59+L59</f>
        <v>12.5</v>
      </c>
      <c r="V59" s="358">
        <f t="shared" ref="V59" si="29">SUM(I59+O59+P59+Q59+R59)</f>
        <v>0</v>
      </c>
    </row>
    <row r="60" spans="1:22" s="359" customFormat="1" ht="35.25" customHeight="1" x14ac:dyDescent="0.3">
      <c r="A60" s="349" t="s">
        <v>83</v>
      </c>
      <c r="B60" s="350" t="s">
        <v>59</v>
      </c>
      <c r="C60" s="350" t="s">
        <v>84</v>
      </c>
      <c r="D60" s="356">
        <f t="shared" si="0"/>
        <v>15238.2</v>
      </c>
      <c r="E60" s="352">
        <f>SUM(E61+E62+E63+E64+E69)</f>
        <v>15238.2</v>
      </c>
      <c r="F60" s="352">
        <f>SUM(F61+F63+F64+F69)</f>
        <v>0</v>
      </c>
      <c r="G60" s="351">
        <f>SUM(H60:I60)</f>
        <v>39556.600000000006</v>
      </c>
      <c r="H60" s="352">
        <f>SUM(H61+H62+H63+H64+H67+H69+H68)</f>
        <v>17332.2</v>
      </c>
      <c r="I60" s="352">
        <f t="shared" ref="I60:V60" si="30">SUM(I61+I62+I63+I64+I67+I69+I68)</f>
        <v>22224.400000000001</v>
      </c>
      <c r="J60" s="352">
        <f t="shared" si="30"/>
        <v>-66.7</v>
      </c>
      <c r="K60" s="352">
        <f t="shared" ref="K60:L60" si="31">SUM(K61+K62+K63+K64+K67+K69+K68)</f>
        <v>0</v>
      </c>
      <c r="L60" s="352">
        <f t="shared" si="31"/>
        <v>0</v>
      </c>
      <c r="M60" s="352">
        <f t="shared" si="30"/>
        <v>0</v>
      </c>
      <c r="N60" s="352">
        <f t="shared" si="30"/>
        <v>0</v>
      </c>
      <c r="O60" s="352">
        <f t="shared" si="30"/>
        <v>-0.1</v>
      </c>
      <c r="P60" s="352">
        <f t="shared" si="30"/>
        <v>0</v>
      </c>
      <c r="Q60" s="352">
        <f t="shared" si="30"/>
        <v>0</v>
      </c>
      <c r="R60" s="352">
        <f t="shared" si="30"/>
        <v>0</v>
      </c>
      <c r="S60" s="352">
        <f t="shared" si="30"/>
        <v>-66.8</v>
      </c>
      <c r="T60" s="352">
        <f t="shared" si="30"/>
        <v>39489.800000000003</v>
      </c>
      <c r="U60" s="352">
        <f t="shared" si="30"/>
        <v>17265.5</v>
      </c>
      <c r="V60" s="352">
        <f t="shared" si="30"/>
        <v>22224.300000000003</v>
      </c>
    </row>
    <row r="61" spans="1:22" s="353" customFormat="1" ht="18.75" x14ac:dyDescent="0.3">
      <c r="A61" s="354" t="s">
        <v>222</v>
      </c>
      <c r="B61" s="355" t="s">
        <v>59</v>
      </c>
      <c r="C61" s="355" t="s">
        <v>84</v>
      </c>
      <c r="D61" s="356">
        <f t="shared" si="0"/>
        <v>790</v>
      </c>
      <c r="E61" s="356">
        <v>790</v>
      </c>
      <c r="F61" s="356"/>
      <c r="G61" s="356">
        <f t="shared" si="1"/>
        <v>775</v>
      </c>
      <c r="H61" s="356">
        <v>775</v>
      </c>
      <c r="I61" s="356"/>
      <c r="J61" s="356">
        <v>-66.7</v>
      </c>
      <c r="K61" s="357"/>
      <c r="L61" s="357"/>
      <c r="M61" s="357"/>
      <c r="N61" s="357"/>
      <c r="O61" s="357"/>
      <c r="P61" s="357"/>
      <c r="Q61" s="357"/>
      <c r="R61" s="357"/>
      <c r="S61" s="352">
        <f t="shared" si="6"/>
        <v>-66.7</v>
      </c>
      <c r="T61" s="356">
        <f t="shared" si="10"/>
        <v>708.3</v>
      </c>
      <c r="U61" s="358">
        <f>H61+J61+K61+M61+N61+L61</f>
        <v>708.3</v>
      </c>
      <c r="V61" s="358">
        <f t="shared" si="9"/>
        <v>0</v>
      </c>
    </row>
    <row r="62" spans="1:22" s="353" customFormat="1" ht="37.5" x14ac:dyDescent="0.3">
      <c r="A62" s="354" t="s">
        <v>735</v>
      </c>
      <c r="B62" s="355" t="s">
        <v>59</v>
      </c>
      <c r="C62" s="355" t="s">
        <v>84</v>
      </c>
      <c r="D62" s="356">
        <f>E62+F62</f>
        <v>100</v>
      </c>
      <c r="E62" s="356">
        <v>100</v>
      </c>
      <c r="F62" s="356"/>
      <c r="G62" s="356">
        <f>H62+I62</f>
        <v>100</v>
      </c>
      <c r="H62" s="356">
        <v>100</v>
      </c>
      <c r="I62" s="356"/>
      <c r="J62" s="356"/>
      <c r="K62" s="357"/>
      <c r="L62" s="357"/>
      <c r="M62" s="357"/>
      <c r="N62" s="357"/>
      <c r="O62" s="357"/>
      <c r="P62" s="357"/>
      <c r="Q62" s="357"/>
      <c r="R62" s="357"/>
      <c r="S62" s="352">
        <f t="shared" si="6"/>
        <v>0</v>
      </c>
      <c r="T62" s="356">
        <f t="shared" si="10"/>
        <v>100</v>
      </c>
      <c r="U62" s="358">
        <f t="shared" ref="U62:U63" si="32">H62+J62+K62+M62+N62+L62</f>
        <v>100</v>
      </c>
      <c r="V62" s="358">
        <f t="shared" si="9"/>
        <v>0</v>
      </c>
    </row>
    <row r="63" spans="1:22" s="353" customFormat="1" ht="24.75" customHeight="1" x14ac:dyDescent="0.3">
      <c r="A63" s="354" t="s">
        <v>732</v>
      </c>
      <c r="B63" s="355" t="s">
        <v>59</v>
      </c>
      <c r="C63" s="355" t="s">
        <v>84</v>
      </c>
      <c r="D63" s="356">
        <f t="shared" ref="D63:D143" si="33">SUM(E63:F63)</f>
        <v>6883.2</v>
      </c>
      <c r="E63" s="356">
        <v>6883.2</v>
      </c>
      <c r="F63" s="356"/>
      <c r="G63" s="356">
        <f t="shared" si="1"/>
        <v>8414.5</v>
      </c>
      <c r="H63" s="356">
        <v>8414.5</v>
      </c>
      <c r="I63" s="356"/>
      <c r="J63" s="356"/>
      <c r="K63" s="357"/>
      <c r="L63" s="357"/>
      <c r="M63" s="357"/>
      <c r="N63" s="357"/>
      <c r="O63" s="357"/>
      <c r="P63" s="357"/>
      <c r="Q63" s="357"/>
      <c r="R63" s="357"/>
      <c r="S63" s="352">
        <f t="shared" si="6"/>
        <v>0</v>
      </c>
      <c r="T63" s="356">
        <f t="shared" si="10"/>
        <v>8414.5</v>
      </c>
      <c r="U63" s="358">
        <f t="shared" si="32"/>
        <v>8414.5</v>
      </c>
      <c r="V63" s="358">
        <f t="shared" si="9"/>
        <v>0</v>
      </c>
    </row>
    <row r="64" spans="1:22" s="363" customFormat="1" ht="42.75" customHeight="1" x14ac:dyDescent="0.3">
      <c r="A64" s="361" t="s">
        <v>658</v>
      </c>
      <c r="B64" s="350" t="s">
        <v>59</v>
      </c>
      <c r="C64" s="350" t="s">
        <v>84</v>
      </c>
      <c r="D64" s="362">
        <f t="shared" si="33"/>
        <v>7300</v>
      </c>
      <c r="E64" s="362">
        <v>7300</v>
      </c>
      <c r="F64" s="362"/>
      <c r="G64" s="362">
        <f t="shared" si="1"/>
        <v>4800</v>
      </c>
      <c r="H64" s="362">
        <f>SUM(H65:H66)</f>
        <v>4800</v>
      </c>
      <c r="I64" s="362">
        <f t="shared" ref="I64:V64" si="34">SUM(I65:I66)</f>
        <v>0</v>
      </c>
      <c r="J64" s="362">
        <f t="shared" si="34"/>
        <v>0</v>
      </c>
      <c r="K64" s="362">
        <f t="shared" ref="K64:L64" si="35">SUM(K65:K66)</f>
        <v>0</v>
      </c>
      <c r="L64" s="362">
        <f t="shared" si="35"/>
        <v>0</v>
      </c>
      <c r="M64" s="362">
        <f t="shared" si="34"/>
        <v>0</v>
      </c>
      <c r="N64" s="362">
        <f t="shared" si="34"/>
        <v>0</v>
      </c>
      <c r="O64" s="362">
        <f t="shared" si="34"/>
        <v>0</v>
      </c>
      <c r="P64" s="362">
        <f t="shared" si="34"/>
        <v>0</v>
      </c>
      <c r="Q64" s="362">
        <f t="shared" si="34"/>
        <v>0</v>
      </c>
      <c r="R64" s="362">
        <f t="shared" si="34"/>
        <v>0</v>
      </c>
      <c r="S64" s="362">
        <f t="shared" si="34"/>
        <v>0</v>
      </c>
      <c r="T64" s="362">
        <f t="shared" si="34"/>
        <v>4800</v>
      </c>
      <c r="U64" s="362">
        <f t="shared" si="34"/>
        <v>4800</v>
      </c>
      <c r="V64" s="362">
        <f t="shared" si="34"/>
        <v>0</v>
      </c>
    </row>
    <row r="65" spans="1:22" s="353" customFormat="1" ht="28.5" customHeight="1" x14ac:dyDescent="0.3">
      <c r="A65" s="354" t="s">
        <v>543</v>
      </c>
      <c r="B65" s="355" t="s">
        <v>59</v>
      </c>
      <c r="C65" s="355" t="s">
        <v>84</v>
      </c>
      <c r="D65" s="356"/>
      <c r="E65" s="356"/>
      <c r="F65" s="356"/>
      <c r="G65" s="356">
        <f t="shared" si="1"/>
        <v>3713.1</v>
      </c>
      <c r="H65" s="356">
        <v>3713.1</v>
      </c>
      <c r="I65" s="356"/>
      <c r="J65" s="356"/>
      <c r="K65" s="357"/>
      <c r="L65" s="357"/>
      <c r="M65" s="357"/>
      <c r="N65" s="357"/>
      <c r="O65" s="357"/>
      <c r="P65" s="357"/>
      <c r="Q65" s="357"/>
      <c r="R65" s="357"/>
      <c r="S65" s="352">
        <f t="shared" si="6"/>
        <v>0</v>
      </c>
      <c r="T65" s="356">
        <f t="shared" si="10"/>
        <v>3713.1</v>
      </c>
      <c r="U65" s="358">
        <f>H65+J65+K65+M65+N65+L65</f>
        <v>3713.1</v>
      </c>
      <c r="V65" s="358">
        <f t="shared" si="9"/>
        <v>0</v>
      </c>
    </row>
    <row r="66" spans="1:22" s="353" customFormat="1" ht="30" customHeight="1" x14ac:dyDescent="0.3">
      <c r="A66" s="354" t="s">
        <v>652</v>
      </c>
      <c r="B66" s="355" t="s">
        <v>59</v>
      </c>
      <c r="C66" s="355" t="s">
        <v>84</v>
      </c>
      <c r="D66" s="356"/>
      <c r="E66" s="356"/>
      <c r="F66" s="356"/>
      <c r="G66" s="356">
        <f t="shared" si="1"/>
        <v>1086.9000000000001</v>
      </c>
      <c r="H66" s="356">
        <v>1086.9000000000001</v>
      </c>
      <c r="I66" s="356"/>
      <c r="J66" s="356"/>
      <c r="K66" s="357"/>
      <c r="L66" s="357"/>
      <c r="M66" s="357"/>
      <c r="N66" s="357"/>
      <c r="O66" s="357"/>
      <c r="P66" s="357"/>
      <c r="Q66" s="357"/>
      <c r="R66" s="357"/>
      <c r="S66" s="352">
        <f t="shared" si="6"/>
        <v>0</v>
      </c>
      <c r="T66" s="356">
        <f t="shared" si="10"/>
        <v>1086.9000000000001</v>
      </c>
      <c r="U66" s="358">
        <f t="shared" ref="U66:U69" si="36">H66+J66+K66+M66+N66+L66</f>
        <v>1086.9000000000001</v>
      </c>
      <c r="V66" s="358">
        <f t="shared" si="9"/>
        <v>0</v>
      </c>
    </row>
    <row r="67" spans="1:22" s="353" customFormat="1" ht="25.5" customHeight="1" x14ac:dyDescent="0.3">
      <c r="A67" s="354" t="s">
        <v>641</v>
      </c>
      <c r="B67" s="355" t="s">
        <v>59</v>
      </c>
      <c r="C67" s="355" t="s">
        <v>84</v>
      </c>
      <c r="D67" s="356"/>
      <c r="E67" s="356"/>
      <c r="F67" s="356"/>
      <c r="G67" s="356">
        <f t="shared" si="1"/>
        <v>2500</v>
      </c>
      <c r="H67" s="356">
        <v>2500</v>
      </c>
      <c r="I67" s="356"/>
      <c r="J67" s="356"/>
      <c r="K67" s="357"/>
      <c r="L67" s="357"/>
      <c r="M67" s="357"/>
      <c r="N67" s="357"/>
      <c r="O67" s="357"/>
      <c r="P67" s="357"/>
      <c r="Q67" s="357"/>
      <c r="R67" s="357"/>
      <c r="S67" s="352">
        <f t="shared" si="6"/>
        <v>0</v>
      </c>
      <c r="T67" s="356">
        <f t="shared" si="10"/>
        <v>2500</v>
      </c>
      <c r="U67" s="358">
        <f t="shared" si="36"/>
        <v>2500</v>
      </c>
      <c r="V67" s="358">
        <f t="shared" si="9"/>
        <v>0</v>
      </c>
    </row>
    <row r="68" spans="1:22" s="353" customFormat="1" ht="78" customHeight="1" x14ac:dyDescent="0.3">
      <c r="A68" s="354" t="s">
        <v>681</v>
      </c>
      <c r="B68" s="355" t="s">
        <v>59</v>
      </c>
      <c r="C68" s="355" t="s">
        <v>84</v>
      </c>
      <c r="D68" s="356"/>
      <c r="E68" s="356"/>
      <c r="F68" s="356"/>
      <c r="G68" s="356">
        <f t="shared" si="1"/>
        <v>22409.300000000003</v>
      </c>
      <c r="H68" s="356">
        <v>184.9</v>
      </c>
      <c r="I68" s="356">
        <v>22224.400000000001</v>
      </c>
      <c r="J68" s="356"/>
      <c r="K68" s="357"/>
      <c r="L68" s="357"/>
      <c r="M68" s="357"/>
      <c r="N68" s="357"/>
      <c r="O68" s="357">
        <v>-0.1</v>
      </c>
      <c r="P68" s="357"/>
      <c r="Q68" s="357"/>
      <c r="R68" s="357"/>
      <c r="S68" s="352">
        <f t="shared" si="6"/>
        <v>-0.1</v>
      </c>
      <c r="T68" s="356">
        <f t="shared" si="10"/>
        <v>22409.200000000004</v>
      </c>
      <c r="U68" s="358">
        <f t="shared" si="36"/>
        <v>184.9</v>
      </c>
      <c r="V68" s="358">
        <f t="shared" si="9"/>
        <v>22224.300000000003</v>
      </c>
    </row>
    <row r="69" spans="1:22" s="353" customFormat="1" ht="18.75" customHeight="1" x14ac:dyDescent="0.3">
      <c r="A69" s="354" t="s">
        <v>1058</v>
      </c>
      <c r="B69" s="355" t="s">
        <v>59</v>
      </c>
      <c r="C69" s="355" t="s">
        <v>84</v>
      </c>
      <c r="D69" s="356">
        <f t="shared" si="33"/>
        <v>165</v>
      </c>
      <c r="E69" s="358">
        <v>165</v>
      </c>
      <c r="F69" s="358">
        <v>0</v>
      </c>
      <c r="G69" s="356">
        <f t="shared" si="1"/>
        <v>557.79999999999995</v>
      </c>
      <c r="H69" s="358">
        <v>557.79999999999995</v>
      </c>
      <c r="I69" s="358">
        <v>0</v>
      </c>
      <c r="J69" s="358"/>
      <c r="K69" s="357"/>
      <c r="L69" s="357"/>
      <c r="M69" s="357"/>
      <c r="N69" s="357"/>
      <c r="O69" s="357"/>
      <c r="P69" s="357"/>
      <c r="Q69" s="357"/>
      <c r="R69" s="357"/>
      <c r="S69" s="352">
        <f t="shared" si="6"/>
        <v>0</v>
      </c>
      <c r="T69" s="356">
        <f t="shared" si="10"/>
        <v>557.79999999999995</v>
      </c>
      <c r="U69" s="358">
        <f t="shared" si="36"/>
        <v>557.79999999999995</v>
      </c>
      <c r="V69" s="358">
        <f t="shared" si="9"/>
        <v>0</v>
      </c>
    </row>
    <row r="70" spans="1:22" s="359" customFormat="1" ht="18" customHeight="1" x14ac:dyDescent="0.3">
      <c r="A70" s="349" t="s">
        <v>85</v>
      </c>
      <c r="B70" s="350" t="s">
        <v>59</v>
      </c>
      <c r="C70" s="350" t="s">
        <v>86</v>
      </c>
      <c r="D70" s="351">
        <f t="shared" si="33"/>
        <v>0</v>
      </c>
      <c r="E70" s="352">
        <f>SUM(E71)</f>
        <v>0</v>
      </c>
      <c r="F70" s="352">
        <f>SUM(F71)</f>
        <v>0</v>
      </c>
      <c r="G70" s="351">
        <f t="shared" si="1"/>
        <v>100</v>
      </c>
      <c r="H70" s="352">
        <f>SUM(H71)</f>
        <v>10</v>
      </c>
      <c r="I70" s="352">
        <f t="shared" ref="I70:V70" si="37">SUM(I71)</f>
        <v>90</v>
      </c>
      <c r="J70" s="352">
        <f t="shared" si="37"/>
        <v>0</v>
      </c>
      <c r="K70" s="352">
        <f t="shared" si="37"/>
        <v>0</v>
      </c>
      <c r="L70" s="352">
        <f t="shared" si="37"/>
        <v>0</v>
      </c>
      <c r="M70" s="352">
        <f t="shared" si="37"/>
        <v>0</v>
      </c>
      <c r="N70" s="352">
        <f t="shared" si="37"/>
        <v>0</v>
      </c>
      <c r="O70" s="352">
        <f t="shared" si="37"/>
        <v>0</v>
      </c>
      <c r="P70" s="352">
        <f t="shared" si="37"/>
        <v>0</v>
      </c>
      <c r="Q70" s="352">
        <f t="shared" si="37"/>
        <v>0</v>
      </c>
      <c r="R70" s="352">
        <f t="shared" si="37"/>
        <v>0</v>
      </c>
      <c r="S70" s="352">
        <f t="shared" si="37"/>
        <v>0</v>
      </c>
      <c r="T70" s="352">
        <f t="shared" si="37"/>
        <v>100</v>
      </c>
      <c r="U70" s="352">
        <f t="shared" si="37"/>
        <v>10</v>
      </c>
      <c r="V70" s="352">
        <f t="shared" si="37"/>
        <v>90</v>
      </c>
    </row>
    <row r="71" spans="1:22" s="353" customFormat="1" ht="81" customHeight="1" x14ac:dyDescent="0.3">
      <c r="A71" s="354" t="s">
        <v>738</v>
      </c>
      <c r="B71" s="355" t="s">
        <v>59</v>
      </c>
      <c r="C71" s="355" t="s">
        <v>86</v>
      </c>
      <c r="D71" s="356">
        <f t="shared" si="33"/>
        <v>0</v>
      </c>
      <c r="E71" s="356"/>
      <c r="F71" s="356"/>
      <c r="G71" s="356">
        <f t="shared" si="1"/>
        <v>100</v>
      </c>
      <c r="H71" s="356">
        <v>10</v>
      </c>
      <c r="I71" s="356">
        <v>90</v>
      </c>
      <c r="J71" s="356"/>
      <c r="K71" s="357"/>
      <c r="L71" s="357"/>
      <c r="M71" s="357"/>
      <c r="N71" s="357"/>
      <c r="O71" s="357"/>
      <c r="P71" s="357"/>
      <c r="Q71" s="357"/>
      <c r="R71" s="357"/>
      <c r="S71" s="352">
        <f t="shared" si="6"/>
        <v>0</v>
      </c>
      <c r="T71" s="356">
        <f t="shared" si="10"/>
        <v>100</v>
      </c>
      <c r="U71" s="358">
        <f>H71+J71+K71+M71+N71+L71</f>
        <v>10</v>
      </c>
      <c r="V71" s="358">
        <f t="shared" si="9"/>
        <v>90</v>
      </c>
    </row>
    <row r="72" spans="1:22" s="353" customFormat="1" ht="24" customHeight="1" x14ac:dyDescent="0.3">
      <c r="A72" s="349" t="s">
        <v>87</v>
      </c>
      <c r="B72" s="350" t="s">
        <v>61</v>
      </c>
      <c r="C72" s="350" t="s">
        <v>56</v>
      </c>
      <c r="D72" s="352">
        <f>SUM(D73+D113+D116+D118+D124+D141)</f>
        <v>118667.6</v>
      </c>
      <c r="E72" s="352" t="e">
        <f>SUM(E73+E113+E116+E118+E124+E141)</f>
        <v>#REF!</v>
      </c>
      <c r="F72" s="352" t="e">
        <f>SUM(F73+F113+F116+F118+F124+F141)</f>
        <v>#REF!</v>
      </c>
      <c r="G72" s="351">
        <f>SUM(H72:I72)</f>
        <v>251376.60000000003</v>
      </c>
      <c r="H72" s="352">
        <f t="shared" ref="H72:U72" si="38">SUM(H73+H113+H116+H118+H124+H141)</f>
        <v>147438.30000000002</v>
      </c>
      <c r="I72" s="352">
        <f t="shared" si="38"/>
        <v>103938.3</v>
      </c>
      <c r="J72" s="352">
        <f t="shared" si="38"/>
        <v>762.80000000000007</v>
      </c>
      <c r="K72" s="352">
        <f t="shared" ref="K72:L72" si="39">SUM(K73+K113+K116+K118+K124+K141)</f>
        <v>0</v>
      </c>
      <c r="L72" s="352">
        <f t="shared" si="39"/>
        <v>0</v>
      </c>
      <c r="M72" s="352">
        <f t="shared" si="38"/>
        <v>0</v>
      </c>
      <c r="N72" s="352">
        <f t="shared" si="38"/>
        <v>0</v>
      </c>
      <c r="O72" s="352">
        <f t="shared" si="38"/>
        <v>0</v>
      </c>
      <c r="P72" s="352">
        <f t="shared" si="38"/>
        <v>0</v>
      </c>
      <c r="Q72" s="352">
        <f t="shared" ref="Q72" si="40">SUM(Q73+Q113+Q116+Q118+Q124+Q141)</f>
        <v>309.7</v>
      </c>
      <c r="R72" s="352">
        <f t="shared" si="38"/>
        <v>-301.39999999999998</v>
      </c>
      <c r="S72" s="352">
        <f>SUM(S73+S113+S116+S118+S124+S141)</f>
        <v>811.2</v>
      </c>
      <c r="T72" s="352">
        <f t="shared" si="38"/>
        <v>252147.69999999998</v>
      </c>
      <c r="U72" s="352">
        <f t="shared" si="38"/>
        <v>148201.1</v>
      </c>
      <c r="V72" s="352">
        <f>SUM(V73+V113+V116+V118+V124+V141)</f>
        <v>103946.6</v>
      </c>
    </row>
    <row r="73" spans="1:22" s="359" customFormat="1" ht="24" customHeight="1" x14ac:dyDescent="0.3">
      <c r="A73" s="349" t="s">
        <v>88</v>
      </c>
      <c r="B73" s="350" t="s">
        <v>61</v>
      </c>
      <c r="C73" s="350" t="s">
        <v>55</v>
      </c>
      <c r="D73" s="351"/>
      <c r="E73" s="352" t="e">
        <f>SUM(E74+E96)</f>
        <v>#REF!</v>
      </c>
      <c r="F73" s="352" t="e">
        <f>SUM(F74+F96)</f>
        <v>#REF!</v>
      </c>
      <c r="G73" s="351">
        <f t="shared" si="1"/>
        <v>3284.6</v>
      </c>
      <c r="H73" s="352">
        <f>SUM(H74+H96+H109)</f>
        <v>0</v>
      </c>
      <c r="I73" s="352">
        <f t="shared" ref="I73:U73" si="41">SUM(I74+I96+I109)</f>
        <v>3284.6</v>
      </c>
      <c r="J73" s="352">
        <f t="shared" si="41"/>
        <v>0</v>
      </c>
      <c r="K73" s="352">
        <f t="shared" ref="K73:L73" si="42">SUM(K74+K96+K109)</f>
        <v>0</v>
      </c>
      <c r="L73" s="352">
        <f t="shared" si="42"/>
        <v>0</v>
      </c>
      <c r="M73" s="352">
        <f t="shared" si="41"/>
        <v>0</v>
      </c>
      <c r="N73" s="352">
        <f t="shared" si="41"/>
        <v>0</v>
      </c>
      <c r="O73" s="352">
        <f t="shared" si="41"/>
        <v>0</v>
      </c>
      <c r="P73" s="352">
        <f t="shared" si="41"/>
        <v>0</v>
      </c>
      <c r="Q73" s="352">
        <f t="shared" ref="Q73" si="43">SUM(Q74+Q96+Q109)</f>
        <v>0</v>
      </c>
      <c r="R73" s="352">
        <f t="shared" si="41"/>
        <v>-301.39999999999998</v>
      </c>
      <c r="S73" s="352">
        <f>SUM(S74+S96+S109)</f>
        <v>-261.29999999999995</v>
      </c>
      <c r="T73" s="352">
        <f t="shared" si="41"/>
        <v>2983.2</v>
      </c>
      <c r="U73" s="352">
        <f t="shared" si="41"/>
        <v>0</v>
      </c>
      <c r="V73" s="352">
        <f>SUM(V74+V96+V109)</f>
        <v>2983.2</v>
      </c>
    </row>
    <row r="74" spans="1:22" s="363" customFormat="1" ht="37.5" collapsed="1" x14ac:dyDescent="0.3">
      <c r="A74" s="361" t="s">
        <v>747</v>
      </c>
      <c r="B74" s="350" t="s">
        <v>61</v>
      </c>
      <c r="C74" s="350" t="s">
        <v>55</v>
      </c>
      <c r="D74" s="362"/>
      <c r="E74" s="364" t="e">
        <f>SUM(E75+E76+E77+E79+E80+E81+E82+E83+E84+E85+E86+E87+E88+E89+#REF!+#REF!+E93+E94+E95)</f>
        <v>#REF!</v>
      </c>
      <c r="F74" s="364" t="e">
        <f>SUM(F75+F76+F77+F79+F80+F81+F82+F83+F84+F85+F86+F87+F88+F89+#REF!+#REF!+F93+F94+F95)</f>
        <v>#REF!</v>
      </c>
      <c r="G74" s="362">
        <f t="shared" si="1"/>
        <v>2466</v>
      </c>
      <c r="H74" s="364">
        <f>SUM(H86:H95)</f>
        <v>0</v>
      </c>
      <c r="I74" s="364">
        <f>SUM(I86:I95)</f>
        <v>2466</v>
      </c>
      <c r="J74" s="364">
        <f t="shared" ref="J74:V74" si="44">SUM(J86:J95)</f>
        <v>0</v>
      </c>
      <c r="K74" s="364">
        <f t="shared" ref="K74:L74" si="45">SUM(K86:K95)</f>
        <v>0</v>
      </c>
      <c r="L74" s="364">
        <f t="shared" si="45"/>
        <v>0</v>
      </c>
      <c r="M74" s="364">
        <f t="shared" si="44"/>
        <v>0</v>
      </c>
      <c r="N74" s="364">
        <f t="shared" si="44"/>
        <v>0</v>
      </c>
      <c r="O74" s="364">
        <f t="shared" si="44"/>
        <v>0</v>
      </c>
      <c r="P74" s="364">
        <f t="shared" si="44"/>
        <v>0</v>
      </c>
      <c r="Q74" s="364">
        <f t="shared" ref="Q74" si="46">SUM(Q86:Q95)</f>
        <v>0</v>
      </c>
      <c r="R74" s="364">
        <f t="shared" si="44"/>
        <v>-262.79999999999995</v>
      </c>
      <c r="S74" s="364">
        <f t="shared" si="44"/>
        <v>-262.79999999999995</v>
      </c>
      <c r="T74" s="364">
        <f t="shared" si="44"/>
        <v>2203.1999999999998</v>
      </c>
      <c r="U74" s="364">
        <f t="shared" si="44"/>
        <v>0</v>
      </c>
      <c r="V74" s="364">
        <f t="shared" si="44"/>
        <v>2203.1999999999998</v>
      </c>
    </row>
    <row r="75" spans="1:22" s="353" customFormat="1" ht="18.75" hidden="1" outlineLevel="1" x14ac:dyDescent="0.3">
      <c r="A75" s="354" t="s">
        <v>223</v>
      </c>
      <c r="B75" s="355" t="s">
        <v>61</v>
      </c>
      <c r="C75" s="355" t="s">
        <v>55</v>
      </c>
      <c r="D75" s="356">
        <f t="shared" si="33"/>
        <v>0</v>
      </c>
      <c r="E75" s="356"/>
      <c r="F75" s="356"/>
      <c r="G75" s="356">
        <f t="shared" si="1"/>
        <v>0</v>
      </c>
      <c r="H75" s="356"/>
      <c r="I75" s="356"/>
      <c r="J75" s="356"/>
      <c r="K75" s="357"/>
      <c r="L75" s="357"/>
      <c r="M75" s="357"/>
      <c r="N75" s="357"/>
      <c r="O75" s="357"/>
      <c r="P75" s="357"/>
      <c r="Q75" s="357"/>
      <c r="R75" s="357"/>
      <c r="S75" s="352">
        <f t="shared" si="6"/>
        <v>0</v>
      </c>
      <c r="T75" s="356">
        <f t="shared" si="10"/>
        <v>0</v>
      </c>
      <c r="U75" s="358">
        <f t="shared" ref="U75:U77" si="47">H75+J75+K75+M75+N75</f>
        <v>0</v>
      </c>
      <c r="V75" s="358">
        <f t="shared" si="9"/>
        <v>0</v>
      </c>
    </row>
    <row r="76" spans="1:22" s="353" customFormat="1" ht="18.75" hidden="1" outlineLevel="1" x14ac:dyDescent="0.3">
      <c r="A76" s="354" t="s">
        <v>224</v>
      </c>
      <c r="B76" s="355" t="s">
        <v>61</v>
      </c>
      <c r="C76" s="355" t="s">
        <v>55</v>
      </c>
      <c r="D76" s="356">
        <f t="shared" si="33"/>
        <v>0</v>
      </c>
      <c r="E76" s="356"/>
      <c r="F76" s="356"/>
      <c r="G76" s="356">
        <f t="shared" si="1"/>
        <v>0</v>
      </c>
      <c r="H76" s="356"/>
      <c r="I76" s="356"/>
      <c r="J76" s="356"/>
      <c r="K76" s="357"/>
      <c r="L76" s="357"/>
      <c r="M76" s="357"/>
      <c r="N76" s="357"/>
      <c r="O76" s="357"/>
      <c r="P76" s="357"/>
      <c r="Q76" s="357"/>
      <c r="R76" s="357"/>
      <c r="S76" s="352">
        <f t="shared" ref="S76:S140" si="48">SUM(J76:R76)</f>
        <v>0</v>
      </c>
      <c r="T76" s="356">
        <f t="shared" si="10"/>
        <v>0</v>
      </c>
      <c r="U76" s="358">
        <f t="shared" si="47"/>
        <v>0</v>
      </c>
      <c r="V76" s="358">
        <f t="shared" si="9"/>
        <v>0</v>
      </c>
    </row>
    <row r="77" spans="1:22" s="353" customFormat="1" ht="18.75" hidden="1" outlineLevel="1" x14ac:dyDescent="0.3">
      <c r="A77" s="354" t="s">
        <v>225</v>
      </c>
      <c r="B77" s="355" t="s">
        <v>61</v>
      </c>
      <c r="C77" s="355" t="s">
        <v>55</v>
      </c>
      <c r="D77" s="356">
        <f t="shared" si="33"/>
        <v>0</v>
      </c>
      <c r="E77" s="356"/>
      <c r="F77" s="356"/>
      <c r="G77" s="356">
        <f t="shared" si="1"/>
        <v>0</v>
      </c>
      <c r="H77" s="356"/>
      <c r="I77" s="356"/>
      <c r="J77" s="356"/>
      <c r="K77" s="357"/>
      <c r="L77" s="357"/>
      <c r="M77" s="357"/>
      <c r="N77" s="357"/>
      <c r="O77" s="357"/>
      <c r="P77" s="357"/>
      <c r="Q77" s="357"/>
      <c r="R77" s="357"/>
      <c r="S77" s="352">
        <f t="shared" si="48"/>
        <v>0</v>
      </c>
      <c r="T77" s="356">
        <f t="shared" si="10"/>
        <v>0</v>
      </c>
      <c r="U77" s="358">
        <f t="shared" si="47"/>
        <v>0</v>
      </c>
      <c r="V77" s="358">
        <f t="shared" si="9"/>
        <v>0</v>
      </c>
    </row>
    <row r="78" spans="1:22" s="353" customFormat="1" ht="18.75" hidden="1" outlineLevel="1" x14ac:dyDescent="0.3">
      <c r="A78" s="354" t="s">
        <v>263</v>
      </c>
      <c r="B78" s="355" t="s">
        <v>61</v>
      </c>
      <c r="C78" s="355" t="s">
        <v>55</v>
      </c>
      <c r="D78" s="356">
        <f t="shared" si="33"/>
        <v>0</v>
      </c>
      <c r="E78" s="356"/>
      <c r="F78" s="356"/>
      <c r="G78" s="356">
        <f t="shared" si="1"/>
        <v>0</v>
      </c>
      <c r="H78" s="356"/>
      <c r="I78" s="356"/>
      <c r="J78" s="356"/>
      <c r="K78" s="357"/>
      <c r="L78" s="357"/>
      <c r="M78" s="357"/>
      <c r="N78" s="357"/>
      <c r="O78" s="357"/>
      <c r="P78" s="357"/>
      <c r="Q78" s="357"/>
      <c r="R78" s="357"/>
      <c r="S78" s="352">
        <f t="shared" si="48"/>
        <v>0</v>
      </c>
      <c r="T78" s="356">
        <f t="shared" ref="T78:T143" si="49">SUM(U78:V78)</f>
        <v>0</v>
      </c>
      <c r="U78" s="358">
        <f t="shared" ref="U78:U115" si="50">H78+J78+K78+M78+N78</f>
        <v>0</v>
      </c>
      <c r="V78" s="358">
        <f t="shared" ref="V78:V143" si="51">SUM(I78+O78+P78+Q78+R78)</f>
        <v>0</v>
      </c>
    </row>
    <row r="79" spans="1:22" s="353" customFormat="1" ht="18.75" hidden="1" outlineLevel="1" x14ac:dyDescent="0.3">
      <c r="A79" s="354" t="s">
        <v>264</v>
      </c>
      <c r="B79" s="355" t="s">
        <v>61</v>
      </c>
      <c r="C79" s="355" t="s">
        <v>55</v>
      </c>
      <c r="D79" s="356">
        <f t="shared" si="33"/>
        <v>0</v>
      </c>
      <c r="E79" s="356"/>
      <c r="F79" s="356"/>
      <c r="G79" s="356">
        <f t="shared" si="1"/>
        <v>0</v>
      </c>
      <c r="H79" s="356"/>
      <c r="I79" s="356"/>
      <c r="J79" s="356"/>
      <c r="K79" s="357"/>
      <c r="L79" s="357"/>
      <c r="M79" s="357"/>
      <c r="N79" s="357"/>
      <c r="O79" s="357"/>
      <c r="P79" s="357"/>
      <c r="Q79" s="357"/>
      <c r="R79" s="357"/>
      <c r="S79" s="352">
        <f t="shared" si="48"/>
        <v>0</v>
      </c>
      <c r="T79" s="356">
        <f t="shared" si="49"/>
        <v>0</v>
      </c>
      <c r="U79" s="358">
        <f t="shared" si="50"/>
        <v>0</v>
      </c>
      <c r="V79" s="358">
        <f t="shared" si="51"/>
        <v>0</v>
      </c>
    </row>
    <row r="80" spans="1:22" s="353" customFormat="1" ht="18.75" hidden="1" outlineLevel="1" x14ac:dyDescent="0.3">
      <c r="A80" s="354" t="s">
        <v>265</v>
      </c>
      <c r="B80" s="355" t="s">
        <v>61</v>
      </c>
      <c r="C80" s="355" t="s">
        <v>55</v>
      </c>
      <c r="D80" s="356">
        <f t="shared" si="33"/>
        <v>0</v>
      </c>
      <c r="E80" s="356"/>
      <c r="F80" s="356"/>
      <c r="G80" s="356">
        <f t="shared" si="1"/>
        <v>0</v>
      </c>
      <c r="H80" s="356"/>
      <c r="I80" s="356"/>
      <c r="J80" s="356"/>
      <c r="K80" s="357"/>
      <c r="L80" s="357"/>
      <c r="M80" s="357"/>
      <c r="N80" s="357"/>
      <c r="O80" s="357"/>
      <c r="P80" s="357"/>
      <c r="Q80" s="357"/>
      <c r="R80" s="357"/>
      <c r="S80" s="352">
        <f t="shared" si="48"/>
        <v>0</v>
      </c>
      <c r="T80" s="356">
        <f t="shared" si="49"/>
        <v>0</v>
      </c>
      <c r="U80" s="358">
        <f t="shared" si="50"/>
        <v>0</v>
      </c>
      <c r="V80" s="358">
        <f t="shared" si="51"/>
        <v>0</v>
      </c>
    </row>
    <row r="81" spans="1:22" s="353" customFormat="1" ht="18.75" hidden="1" outlineLevel="1" x14ac:dyDescent="0.3">
      <c r="A81" s="354" t="s">
        <v>266</v>
      </c>
      <c r="B81" s="355" t="s">
        <v>61</v>
      </c>
      <c r="C81" s="355" t="s">
        <v>55</v>
      </c>
      <c r="D81" s="356">
        <f t="shared" si="33"/>
        <v>0</v>
      </c>
      <c r="E81" s="356"/>
      <c r="F81" s="356"/>
      <c r="G81" s="356">
        <f t="shared" si="1"/>
        <v>0</v>
      </c>
      <c r="H81" s="356"/>
      <c r="I81" s="356"/>
      <c r="J81" s="356"/>
      <c r="K81" s="357"/>
      <c r="L81" s="357"/>
      <c r="M81" s="357"/>
      <c r="N81" s="357"/>
      <c r="O81" s="357"/>
      <c r="P81" s="357"/>
      <c r="Q81" s="357"/>
      <c r="R81" s="357"/>
      <c r="S81" s="352">
        <f t="shared" si="48"/>
        <v>0</v>
      </c>
      <c r="T81" s="356">
        <f t="shared" si="49"/>
        <v>0</v>
      </c>
      <c r="U81" s="358">
        <f t="shared" si="50"/>
        <v>0</v>
      </c>
      <c r="V81" s="358">
        <f t="shared" si="51"/>
        <v>0</v>
      </c>
    </row>
    <row r="82" spans="1:22" s="353" customFormat="1" ht="18.75" hidden="1" outlineLevel="1" x14ac:dyDescent="0.3">
      <c r="A82" s="354" t="s">
        <v>267</v>
      </c>
      <c r="B82" s="355" t="s">
        <v>61</v>
      </c>
      <c r="C82" s="355" t="s">
        <v>55</v>
      </c>
      <c r="D82" s="356">
        <f t="shared" si="33"/>
        <v>0</v>
      </c>
      <c r="E82" s="356"/>
      <c r="F82" s="356"/>
      <c r="G82" s="356">
        <f t="shared" si="1"/>
        <v>0</v>
      </c>
      <c r="H82" s="356"/>
      <c r="I82" s="356"/>
      <c r="J82" s="356"/>
      <c r="K82" s="357"/>
      <c r="L82" s="357"/>
      <c r="M82" s="357"/>
      <c r="N82" s="357"/>
      <c r="O82" s="357"/>
      <c r="P82" s="357"/>
      <c r="Q82" s="357"/>
      <c r="R82" s="357"/>
      <c r="S82" s="352">
        <f t="shared" si="48"/>
        <v>0</v>
      </c>
      <c r="T82" s="356">
        <f t="shared" si="49"/>
        <v>0</v>
      </c>
      <c r="U82" s="358">
        <f t="shared" si="50"/>
        <v>0</v>
      </c>
      <c r="V82" s="358">
        <f t="shared" si="51"/>
        <v>0</v>
      </c>
    </row>
    <row r="83" spans="1:22" s="353" customFormat="1" ht="18.75" hidden="1" outlineLevel="1" x14ac:dyDescent="0.3">
      <c r="A83" s="354" t="s">
        <v>268</v>
      </c>
      <c r="B83" s="355" t="s">
        <v>61</v>
      </c>
      <c r="C83" s="355" t="s">
        <v>55</v>
      </c>
      <c r="D83" s="356">
        <f t="shared" si="33"/>
        <v>0</v>
      </c>
      <c r="E83" s="356"/>
      <c r="F83" s="356"/>
      <c r="G83" s="356">
        <f t="shared" ref="G83:G190" si="52">SUM(H83:I83)</f>
        <v>0</v>
      </c>
      <c r="H83" s="356"/>
      <c r="I83" s="356"/>
      <c r="J83" s="356"/>
      <c r="K83" s="357"/>
      <c r="L83" s="357"/>
      <c r="M83" s="357"/>
      <c r="N83" s="357"/>
      <c r="O83" s="357"/>
      <c r="P83" s="357"/>
      <c r="Q83" s="357"/>
      <c r="R83" s="357"/>
      <c r="S83" s="352">
        <f t="shared" si="48"/>
        <v>0</v>
      </c>
      <c r="T83" s="356">
        <f t="shared" si="49"/>
        <v>0</v>
      </c>
      <c r="U83" s="358">
        <f t="shared" si="50"/>
        <v>0</v>
      </c>
      <c r="V83" s="358">
        <f t="shared" si="51"/>
        <v>0</v>
      </c>
    </row>
    <row r="84" spans="1:22" s="353" customFormat="1" ht="18.75" hidden="1" outlineLevel="1" x14ac:dyDescent="0.3">
      <c r="A84" s="354" t="s">
        <v>269</v>
      </c>
      <c r="B84" s="355" t="s">
        <v>61</v>
      </c>
      <c r="C84" s="355" t="s">
        <v>55</v>
      </c>
      <c r="D84" s="356">
        <f t="shared" si="33"/>
        <v>0</v>
      </c>
      <c r="E84" s="356"/>
      <c r="F84" s="356"/>
      <c r="G84" s="356">
        <f t="shared" si="52"/>
        <v>0</v>
      </c>
      <c r="H84" s="356"/>
      <c r="I84" s="356"/>
      <c r="J84" s="356"/>
      <c r="K84" s="357"/>
      <c r="L84" s="357"/>
      <c r="M84" s="357"/>
      <c r="N84" s="357"/>
      <c r="O84" s="357"/>
      <c r="P84" s="357"/>
      <c r="Q84" s="357"/>
      <c r="R84" s="357"/>
      <c r="S84" s="352">
        <f t="shared" si="48"/>
        <v>0</v>
      </c>
      <c r="T84" s="356">
        <f t="shared" si="49"/>
        <v>0</v>
      </c>
      <c r="U84" s="358">
        <f t="shared" si="50"/>
        <v>0</v>
      </c>
      <c r="V84" s="358">
        <f t="shared" si="51"/>
        <v>0</v>
      </c>
    </row>
    <row r="85" spans="1:22" s="353" customFormat="1" ht="18.75" hidden="1" outlineLevel="1" x14ac:dyDescent="0.3">
      <c r="A85" s="354" t="s">
        <v>270</v>
      </c>
      <c r="B85" s="355" t="s">
        <v>61</v>
      </c>
      <c r="C85" s="355" t="s">
        <v>55</v>
      </c>
      <c r="D85" s="356">
        <f t="shared" si="33"/>
        <v>0</v>
      </c>
      <c r="E85" s="356"/>
      <c r="F85" s="356"/>
      <c r="G85" s="356">
        <f t="shared" si="52"/>
        <v>0</v>
      </c>
      <c r="H85" s="356"/>
      <c r="I85" s="356"/>
      <c r="J85" s="356"/>
      <c r="K85" s="357"/>
      <c r="L85" s="357"/>
      <c r="M85" s="357"/>
      <c r="N85" s="357"/>
      <c r="O85" s="357"/>
      <c r="P85" s="357"/>
      <c r="Q85" s="357"/>
      <c r="R85" s="357"/>
      <c r="S85" s="352">
        <f t="shared" si="48"/>
        <v>0</v>
      </c>
      <c r="T85" s="356">
        <f t="shared" si="49"/>
        <v>0</v>
      </c>
      <c r="U85" s="358">
        <f t="shared" si="50"/>
        <v>0</v>
      </c>
      <c r="V85" s="358">
        <f t="shared" si="51"/>
        <v>0</v>
      </c>
    </row>
    <row r="86" spans="1:22" s="353" customFormat="1" ht="18.75" outlineLevel="1" x14ac:dyDescent="0.3">
      <c r="A86" s="354" t="s">
        <v>724</v>
      </c>
      <c r="B86" s="355" t="s">
        <v>61</v>
      </c>
      <c r="C86" s="355" t="s">
        <v>55</v>
      </c>
      <c r="D86" s="356">
        <f t="shared" si="33"/>
        <v>0</v>
      </c>
      <c r="E86" s="356"/>
      <c r="F86" s="356"/>
      <c r="G86" s="356">
        <f t="shared" si="52"/>
        <v>40.1</v>
      </c>
      <c r="H86" s="356"/>
      <c r="I86" s="356">
        <v>40.1</v>
      </c>
      <c r="J86" s="356"/>
      <c r="K86" s="357"/>
      <c r="L86" s="357"/>
      <c r="M86" s="357"/>
      <c r="N86" s="357"/>
      <c r="O86" s="357"/>
      <c r="P86" s="357"/>
      <c r="Q86" s="357"/>
      <c r="R86" s="357">
        <v>-0.3</v>
      </c>
      <c r="S86" s="352">
        <f t="shared" si="48"/>
        <v>-0.3</v>
      </c>
      <c r="T86" s="356">
        <f t="shared" si="49"/>
        <v>39.800000000000004</v>
      </c>
      <c r="U86" s="358">
        <f>H86+J86+K86+M86+N86+L86</f>
        <v>0</v>
      </c>
      <c r="V86" s="358">
        <f>SUM(I86+O86+P86+Q86+R86)</f>
        <v>39.800000000000004</v>
      </c>
    </row>
    <row r="87" spans="1:22" s="353" customFormat="1" ht="18.75" outlineLevel="1" x14ac:dyDescent="0.3">
      <c r="A87" s="354" t="s">
        <v>725</v>
      </c>
      <c r="B87" s="355" t="s">
        <v>61</v>
      </c>
      <c r="C87" s="355" t="s">
        <v>55</v>
      </c>
      <c r="D87" s="356">
        <f t="shared" si="33"/>
        <v>0</v>
      </c>
      <c r="E87" s="356"/>
      <c r="F87" s="356"/>
      <c r="G87" s="356">
        <f t="shared" si="52"/>
        <v>40.1</v>
      </c>
      <c r="H87" s="356"/>
      <c r="I87" s="356">
        <v>40.1</v>
      </c>
      <c r="J87" s="356"/>
      <c r="K87" s="357"/>
      <c r="L87" s="357"/>
      <c r="M87" s="357"/>
      <c r="N87" s="357"/>
      <c r="O87" s="357"/>
      <c r="P87" s="357"/>
      <c r="Q87" s="357"/>
      <c r="R87" s="357">
        <v>-6.3</v>
      </c>
      <c r="S87" s="352">
        <f t="shared" si="48"/>
        <v>-6.3</v>
      </c>
      <c r="T87" s="356">
        <f t="shared" si="49"/>
        <v>33.800000000000004</v>
      </c>
      <c r="U87" s="358">
        <f t="shared" ref="U87:U112" si="53">H87+J87+K87+M87+N87+L87</f>
        <v>0</v>
      </c>
      <c r="V87" s="358">
        <f t="shared" si="51"/>
        <v>33.800000000000004</v>
      </c>
    </row>
    <row r="88" spans="1:22" s="353" customFormat="1" ht="18.75" outlineLevel="1" x14ac:dyDescent="0.3">
      <c r="A88" s="354" t="s">
        <v>726</v>
      </c>
      <c r="B88" s="355" t="s">
        <v>61</v>
      </c>
      <c r="C88" s="355" t="s">
        <v>55</v>
      </c>
      <c r="D88" s="356">
        <f t="shared" si="33"/>
        <v>0</v>
      </c>
      <c r="E88" s="356"/>
      <c r="F88" s="356"/>
      <c r="G88" s="356">
        <f t="shared" si="52"/>
        <v>40.1</v>
      </c>
      <c r="H88" s="356"/>
      <c r="I88" s="356">
        <v>40.1</v>
      </c>
      <c r="J88" s="356"/>
      <c r="K88" s="357"/>
      <c r="L88" s="357"/>
      <c r="M88" s="357"/>
      <c r="N88" s="357"/>
      <c r="O88" s="357"/>
      <c r="P88" s="357"/>
      <c r="Q88" s="357"/>
      <c r="R88" s="357"/>
      <c r="S88" s="352">
        <f t="shared" si="48"/>
        <v>0</v>
      </c>
      <c r="T88" s="356">
        <f t="shared" si="49"/>
        <v>40.1</v>
      </c>
      <c r="U88" s="358">
        <f t="shared" si="53"/>
        <v>0</v>
      </c>
      <c r="V88" s="358">
        <f t="shared" si="51"/>
        <v>40.1</v>
      </c>
    </row>
    <row r="89" spans="1:22" s="353" customFormat="1" ht="18" customHeight="1" outlineLevel="1" x14ac:dyDescent="0.3">
      <c r="A89" s="354" t="s">
        <v>564</v>
      </c>
      <c r="B89" s="355" t="s">
        <v>61</v>
      </c>
      <c r="C89" s="355" t="s">
        <v>55</v>
      </c>
      <c r="D89" s="356">
        <f t="shared" si="33"/>
        <v>0</v>
      </c>
      <c r="E89" s="356"/>
      <c r="F89" s="356"/>
      <c r="G89" s="356">
        <f t="shared" si="52"/>
        <v>134.1</v>
      </c>
      <c r="H89" s="356"/>
      <c r="I89" s="356">
        <v>134.1</v>
      </c>
      <c r="J89" s="356"/>
      <c r="K89" s="357"/>
      <c r="L89" s="357"/>
      <c r="M89" s="357"/>
      <c r="N89" s="357"/>
      <c r="O89" s="357"/>
      <c r="P89" s="357"/>
      <c r="Q89" s="357"/>
      <c r="R89" s="357">
        <v>-4.2</v>
      </c>
      <c r="S89" s="352">
        <f t="shared" si="48"/>
        <v>-4.2</v>
      </c>
      <c r="T89" s="356">
        <f t="shared" si="49"/>
        <v>129.9</v>
      </c>
      <c r="U89" s="358">
        <f t="shared" si="53"/>
        <v>0</v>
      </c>
      <c r="V89" s="358">
        <f t="shared" si="51"/>
        <v>129.9</v>
      </c>
    </row>
    <row r="90" spans="1:22" s="353" customFormat="1" ht="18" customHeight="1" outlineLevel="1" x14ac:dyDescent="0.3">
      <c r="A90" s="354" t="s">
        <v>731</v>
      </c>
      <c r="B90" s="355" t="s">
        <v>61</v>
      </c>
      <c r="C90" s="355" t="s">
        <v>55</v>
      </c>
      <c r="D90" s="356"/>
      <c r="E90" s="356"/>
      <c r="F90" s="356"/>
      <c r="G90" s="356">
        <f t="shared" si="52"/>
        <v>40</v>
      </c>
      <c r="H90" s="356"/>
      <c r="I90" s="356">
        <v>40</v>
      </c>
      <c r="J90" s="356"/>
      <c r="K90" s="357"/>
      <c r="L90" s="357"/>
      <c r="M90" s="357"/>
      <c r="N90" s="357"/>
      <c r="O90" s="357"/>
      <c r="P90" s="357"/>
      <c r="Q90" s="357"/>
      <c r="R90" s="357">
        <v>3.2</v>
      </c>
      <c r="S90" s="352">
        <f t="shared" si="48"/>
        <v>3.2</v>
      </c>
      <c r="T90" s="356">
        <f t="shared" si="49"/>
        <v>43.2</v>
      </c>
      <c r="U90" s="358">
        <f t="shared" si="53"/>
        <v>0</v>
      </c>
      <c r="V90" s="358">
        <f t="shared" si="51"/>
        <v>43.2</v>
      </c>
    </row>
    <row r="91" spans="1:22" s="353" customFormat="1" ht="18" customHeight="1" outlineLevel="1" x14ac:dyDescent="0.3">
      <c r="A91" s="354" t="s">
        <v>601</v>
      </c>
      <c r="B91" s="355" t="s">
        <v>61</v>
      </c>
      <c r="C91" s="355" t="s">
        <v>55</v>
      </c>
      <c r="D91" s="356"/>
      <c r="E91" s="356"/>
      <c r="F91" s="356"/>
      <c r="G91" s="356">
        <f t="shared" si="52"/>
        <v>80</v>
      </c>
      <c r="H91" s="356"/>
      <c r="I91" s="356">
        <v>80</v>
      </c>
      <c r="J91" s="356"/>
      <c r="K91" s="357"/>
      <c r="L91" s="357"/>
      <c r="M91" s="357"/>
      <c r="N91" s="357"/>
      <c r="O91" s="357"/>
      <c r="P91" s="357"/>
      <c r="Q91" s="357"/>
      <c r="R91" s="357">
        <v>-5.3</v>
      </c>
      <c r="S91" s="352">
        <f t="shared" si="48"/>
        <v>-5.3</v>
      </c>
      <c r="T91" s="356">
        <f t="shared" si="49"/>
        <v>74.7</v>
      </c>
      <c r="U91" s="358">
        <f t="shared" si="53"/>
        <v>0</v>
      </c>
      <c r="V91" s="358">
        <f t="shared" si="51"/>
        <v>74.7</v>
      </c>
    </row>
    <row r="92" spans="1:22" s="353" customFormat="1" ht="18" customHeight="1" outlineLevel="1" x14ac:dyDescent="0.3">
      <c r="A92" s="354" t="s">
        <v>602</v>
      </c>
      <c r="B92" s="355" t="s">
        <v>61</v>
      </c>
      <c r="C92" s="355" t="s">
        <v>55</v>
      </c>
      <c r="D92" s="356"/>
      <c r="E92" s="356"/>
      <c r="F92" s="356"/>
      <c r="G92" s="356">
        <f t="shared" si="52"/>
        <v>40</v>
      </c>
      <c r="H92" s="356"/>
      <c r="I92" s="356">
        <v>40</v>
      </c>
      <c r="J92" s="356"/>
      <c r="K92" s="357"/>
      <c r="L92" s="357"/>
      <c r="M92" s="357"/>
      <c r="N92" s="357"/>
      <c r="O92" s="357"/>
      <c r="P92" s="357"/>
      <c r="Q92" s="357"/>
      <c r="R92" s="357">
        <v>-2.1</v>
      </c>
      <c r="S92" s="352">
        <f t="shared" si="48"/>
        <v>-2.1</v>
      </c>
      <c r="T92" s="356">
        <f t="shared" si="49"/>
        <v>37.9</v>
      </c>
      <c r="U92" s="358">
        <f t="shared" si="53"/>
        <v>0</v>
      </c>
      <c r="V92" s="358">
        <f t="shared" si="51"/>
        <v>37.9</v>
      </c>
    </row>
    <row r="93" spans="1:22" s="353" customFormat="1" ht="18.75" customHeight="1" outlineLevel="1" x14ac:dyDescent="0.3">
      <c r="A93" s="354" t="s">
        <v>563</v>
      </c>
      <c r="B93" s="355" t="s">
        <v>61</v>
      </c>
      <c r="C93" s="355" t="s">
        <v>55</v>
      </c>
      <c r="D93" s="356">
        <f t="shared" si="33"/>
        <v>0</v>
      </c>
      <c r="E93" s="356"/>
      <c r="F93" s="356"/>
      <c r="G93" s="356">
        <f t="shared" si="52"/>
        <v>179.5</v>
      </c>
      <c r="H93" s="356"/>
      <c r="I93" s="356">
        <v>179.5</v>
      </c>
      <c r="J93" s="356"/>
      <c r="K93" s="357"/>
      <c r="L93" s="357"/>
      <c r="M93" s="357"/>
      <c r="N93" s="357"/>
      <c r="O93" s="357"/>
      <c r="P93" s="357"/>
      <c r="Q93" s="357"/>
      <c r="R93" s="357">
        <v>-11.4</v>
      </c>
      <c r="S93" s="352">
        <f t="shared" si="48"/>
        <v>-11.4</v>
      </c>
      <c r="T93" s="356">
        <f t="shared" si="49"/>
        <v>168.1</v>
      </c>
      <c r="U93" s="358">
        <f t="shared" si="53"/>
        <v>0</v>
      </c>
      <c r="V93" s="358">
        <f t="shared" si="51"/>
        <v>168.1</v>
      </c>
    </row>
    <row r="94" spans="1:22" s="353" customFormat="1" ht="17.25" customHeight="1" outlineLevel="1" x14ac:dyDescent="0.3">
      <c r="A94" s="354" t="s">
        <v>562</v>
      </c>
      <c r="B94" s="355" t="s">
        <v>61</v>
      </c>
      <c r="C94" s="355" t="s">
        <v>55</v>
      </c>
      <c r="D94" s="356">
        <f t="shared" si="33"/>
        <v>0</v>
      </c>
      <c r="E94" s="356"/>
      <c r="F94" s="356"/>
      <c r="G94" s="356">
        <f t="shared" si="52"/>
        <v>153.5</v>
      </c>
      <c r="H94" s="356"/>
      <c r="I94" s="356">
        <v>153.5</v>
      </c>
      <c r="J94" s="356"/>
      <c r="K94" s="357"/>
      <c r="L94" s="357"/>
      <c r="M94" s="357"/>
      <c r="N94" s="357"/>
      <c r="O94" s="357"/>
      <c r="P94" s="357"/>
      <c r="Q94" s="357"/>
      <c r="R94" s="357">
        <v>-41.8</v>
      </c>
      <c r="S94" s="352">
        <f t="shared" si="48"/>
        <v>-41.8</v>
      </c>
      <c r="T94" s="356">
        <f t="shared" si="49"/>
        <v>111.7</v>
      </c>
      <c r="U94" s="358">
        <f t="shared" si="53"/>
        <v>0</v>
      </c>
      <c r="V94" s="358">
        <f t="shared" si="51"/>
        <v>111.7</v>
      </c>
    </row>
    <row r="95" spans="1:22" s="353" customFormat="1" ht="18" customHeight="1" outlineLevel="1" x14ac:dyDescent="0.3">
      <c r="A95" s="354" t="s">
        <v>561</v>
      </c>
      <c r="B95" s="355" t="s">
        <v>61</v>
      </c>
      <c r="C95" s="355" t="s">
        <v>55</v>
      </c>
      <c r="D95" s="356">
        <f t="shared" si="33"/>
        <v>0</v>
      </c>
      <c r="E95" s="356"/>
      <c r="F95" s="356"/>
      <c r="G95" s="356">
        <f t="shared" si="52"/>
        <v>1718.6</v>
      </c>
      <c r="H95" s="356"/>
      <c r="I95" s="356">
        <v>1718.6</v>
      </c>
      <c r="J95" s="356"/>
      <c r="K95" s="357"/>
      <c r="L95" s="357"/>
      <c r="M95" s="357"/>
      <c r="N95" s="357"/>
      <c r="O95" s="357"/>
      <c r="P95" s="357"/>
      <c r="Q95" s="357"/>
      <c r="R95" s="357">
        <v>-194.6</v>
      </c>
      <c r="S95" s="352">
        <f t="shared" si="48"/>
        <v>-194.6</v>
      </c>
      <c r="T95" s="356">
        <f t="shared" si="49"/>
        <v>1524</v>
      </c>
      <c r="U95" s="358">
        <f t="shared" si="53"/>
        <v>0</v>
      </c>
      <c r="V95" s="358">
        <f t="shared" si="51"/>
        <v>1524</v>
      </c>
    </row>
    <row r="96" spans="1:22" s="363" customFormat="1" ht="47.25" customHeight="1" x14ac:dyDescent="0.3">
      <c r="A96" s="361" t="s">
        <v>748</v>
      </c>
      <c r="B96" s="350" t="s">
        <v>61</v>
      </c>
      <c r="C96" s="350" t="s">
        <v>55</v>
      </c>
      <c r="D96" s="364">
        <f t="shared" ref="D96:P96" si="54">SUM(D97:D106)</f>
        <v>0</v>
      </c>
      <c r="E96" s="364">
        <f t="shared" si="54"/>
        <v>0</v>
      </c>
      <c r="F96" s="364">
        <f t="shared" si="54"/>
        <v>0</v>
      </c>
      <c r="G96" s="364">
        <f t="shared" si="54"/>
        <v>738.5</v>
      </c>
      <c r="H96" s="364">
        <f t="shared" si="54"/>
        <v>0</v>
      </c>
      <c r="I96" s="364">
        <f t="shared" si="54"/>
        <v>738.5</v>
      </c>
      <c r="J96" s="364">
        <f t="shared" si="54"/>
        <v>0</v>
      </c>
      <c r="K96" s="364">
        <f t="shared" ref="K96:L96" si="55">SUM(K97:K106)</f>
        <v>0</v>
      </c>
      <c r="L96" s="364">
        <f t="shared" si="55"/>
        <v>0</v>
      </c>
      <c r="M96" s="364">
        <f t="shared" si="54"/>
        <v>0</v>
      </c>
      <c r="N96" s="364">
        <f t="shared" si="54"/>
        <v>0</v>
      </c>
      <c r="O96" s="364">
        <f t="shared" si="54"/>
        <v>0</v>
      </c>
      <c r="P96" s="364">
        <f t="shared" si="54"/>
        <v>0</v>
      </c>
      <c r="Q96" s="364">
        <f>SUM(Q97:Q106)</f>
        <v>0</v>
      </c>
      <c r="R96" s="364">
        <f>SUM(R97:R106)</f>
        <v>-31.300000000000011</v>
      </c>
      <c r="S96" s="364">
        <f t="shared" ref="S96:U96" si="56">SUM(S98:S106)</f>
        <v>8.8000000000000043</v>
      </c>
      <c r="T96" s="364">
        <f>SUM(T97:T106)</f>
        <v>707.19999999999993</v>
      </c>
      <c r="U96" s="364">
        <f t="shared" si="56"/>
        <v>0</v>
      </c>
      <c r="V96" s="364">
        <f>SUM(V97:V106)</f>
        <v>707.19999999999993</v>
      </c>
    </row>
    <row r="97" spans="1:22" s="363" customFormat="1" ht="19.5" customHeight="1" x14ac:dyDescent="0.3">
      <c r="A97" s="365" t="s">
        <v>543</v>
      </c>
      <c r="B97" s="355" t="s">
        <v>61</v>
      </c>
      <c r="C97" s="355" t="s">
        <v>55</v>
      </c>
      <c r="D97" s="366"/>
      <c r="E97" s="367"/>
      <c r="F97" s="367"/>
      <c r="G97" s="356">
        <f t="shared" si="52"/>
        <v>40.1</v>
      </c>
      <c r="H97" s="367"/>
      <c r="I97" s="358">
        <v>40.1</v>
      </c>
      <c r="J97" s="367"/>
      <c r="K97" s="367"/>
      <c r="L97" s="367"/>
      <c r="M97" s="367"/>
      <c r="N97" s="367"/>
      <c r="O97" s="358"/>
      <c r="P97" s="367"/>
      <c r="Q97" s="358"/>
      <c r="R97" s="367">
        <v>-40.1</v>
      </c>
      <c r="S97" s="352">
        <f t="shared" ref="S97" si="57">SUM(J97:R97)</f>
        <v>-40.1</v>
      </c>
      <c r="T97" s="356">
        <f t="shared" ref="T97" si="58">SUM(U97:V97)</f>
        <v>0</v>
      </c>
      <c r="U97" s="358">
        <f t="shared" si="53"/>
        <v>0</v>
      </c>
      <c r="V97" s="358">
        <f t="shared" ref="V97" si="59">SUM(I97+O97+P97+Q97+R97)</f>
        <v>0</v>
      </c>
    </row>
    <row r="98" spans="1:22" s="353" customFormat="1" ht="18.75" outlineLevel="1" x14ac:dyDescent="0.3">
      <c r="A98" s="368" t="s">
        <v>730</v>
      </c>
      <c r="B98" s="355" t="s">
        <v>61</v>
      </c>
      <c r="C98" s="355" t="s">
        <v>55</v>
      </c>
      <c r="D98" s="356">
        <f t="shared" si="33"/>
        <v>0</v>
      </c>
      <c r="E98" s="356"/>
      <c r="F98" s="356"/>
      <c r="G98" s="356">
        <f t="shared" si="52"/>
        <v>40</v>
      </c>
      <c r="H98" s="356"/>
      <c r="I98" s="356">
        <v>40</v>
      </c>
      <c r="J98" s="356"/>
      <c r="K98" s="357"/>
      <c r="L98" s="357"/>
      <c r="M98" s="357"/>
      <c r="N98" s="357"/>
      <c r="O98" s="357"/>
      <c r="P98" s="357"/>
      <c r="Q98" s="357"/>
      <c r="R98" s="357">
        <v>-5.0999999999999996</v>
      </c>
      <c r="S98" s="352">
        <f t="shared" si="48"/>
        <v>-5.0999999999999996</v>
      </c>
      <c r="T98" s="356">
        <f t="shared" si="49"/>
        <v>34.9</v>
      </c>
      <c r="U98" s="358">
        <f t="shared" si="53"/>
        <v>0</v>
      </c>
      <c r="V98" s="358">
        <f t="shared" si="51"/>
        <v>34.9</v>
      </c>
    </row>
    <row r="99" spans="1:22" s="353" customFormat="1" ht="18.75" outlineLevel="1" x14ac:dyDescent="0.3">
      <c r="A99" s="368" t="s">
        <v>723</v>
      </c>
      <c r="B99" s="355" t="s">
        <v>61</v>
      </c>
      <c r="C99" s="355" t="s">
        <v>55</v>
      </c>
      <c r="D99" s="356"/>
      <c r="E99" s="356"/>
      <c r="F99" s="356"/>
      <c r="G99" s="356">
        <f t="shared" si="52"/>
        <v>40</v>
      </c>
      <c r="H99" s="356"/>
      <c r="I99" s="356">
        <v>40</v>
      </c>
      <c r="J99" s="356"/>
      <c r="K99" s="357"/>
      <c r="L99" s="357"/>
      <c r="M99" s="357"/>
      <c r="N99" s="357"/>
      <c r="O99" s="357"/>
      <c r="P99" s="357"/>
      <c r="Q99" s="357"/>
      <c r="R99" s="357">
        <v>-0.1</v>
      </c>
      <c r="S99" s="352">
        <f t="shared" si="48"/>
        <v>-0.1</v>
      </c>
      <c r="T99" s="356">
        <f t="shared" si="49"/>
        <v>39.9</v>
      </c>
      <c r="U99" s="358">
        <f t="shared" si="53"/>
        <v>0</v>
      </c>
      <c r="V99" s="358">
        <f t="shared" si="51"/>
        <v>39.9</v>
      </c>
    </row>
    <row r="100" spans="1:22" s="353" customFormat="1" ht="18.75" outlineLevel="1" x14ac:dyDescent="0.3">
      <c r="A100" s="368" t="s">
        <v>29</v>
      </c>
      <c r="B100" s="355" t="s">
        <v>61</v>
      </c>
      <c r="C100" s="355" t="s">
        <v>55</v>
      </c>
      <c r="D100" s="356">
        <f t="shared" si="33"/>
        <v>0</v>
      </c>
      <c r="E100" s="356"/>
      <c r="F100" s="356"/>
      <c r="G100" s="356">
        <f t="shared" si="52"/>
        <v>40</v>
      </c>
      <c r="H100" s="356"/>
      <c r="I100" s="356">
        <v>40</v>
      </c>
      <c r="J100" s="356"/>
      <c r="K100" s="357"/>
      <c r="L100" s="357"/>
      <c r="M100" s="357"/>
      <c r="N100" s="357"/>
      <c r="O100" s="357"/>
      <c r="P100" s="357"/>
      <c r="Q100" s="357"/>
      <c r="R100" s="357">
        <v>-0.1</v>
      </c>
      <c r="S100" s="352">
        <f t="shared" si="48"/>
        <v>-0.1</v>
      </c>
      <c r="T100" s="356">
        <f t="shared" si="49"/>
        <v>39.9</v>
      </c>
      <c r="U100" s="358">
        <f t="shared" si="53"/>
        <v>0</v>
      </c>
      <c r="V100" s="358">
        <f t="shared" si="51"/>
        <v>39.9</v>
      </c>
    </row>
    <row r="101" spans="1:22" s="353" customFormat="1" ht="18.75" outlineLevel="1" x14ac:dyDescent="0.3">
      <c r="A101" s="368" t="s">
        <v>722</v>
      </c>
      <c r="B101" s="355" t="s">
        <v>61</v>
      </c>
      <c r="C101" s="355" t="s">
        <v>55</v>
      </c>
      <c r="D101" s="356">
        <f t="shared" si="33"/>
        <v>0</v>
      </c>
      <c r="E101" s="356"/>
      <c r="F101" s="356"/>
      <c r="G101" s="356">
        <f t="shared" si="52"/>
        <v>60.1</v>
      </c>
      <c r="H101" s="356"/>
      <c r="I101" s="356">
        <v>60.1</v>
      </c>
      <c r="J101" s="356"/>
      <c r="K101" s="357"/>
      <c r="L101" s="357"/>
      <c r="M101" s="357"/>
      <c r="N101" s="357"/>
      <c r="O101" s="357"/>
      <c r="P101" s="357"/>
      <c r="Q101" s="357"/>
      <c r="R101" s="357">
        <v>29.1</v>
      </c>
      <c r="S101" s="352">
        <f t="shared" si="48"/>
        <v>29.1</v>
      </c>
      <c r="T101" s="356">
        <f t="shared" si="49"/>
        <v>89.2</v>
      </c>
      <c r="U101" s="358">
        <f t="shared" si="53"/>
        <v>0</v>
      </c>
      <c r="V101" s="358">
        <f t="shared" si="51"/>
        <v>89.2</v>
      </c>
    </row>
    <row r="102" spans="1:22" s="353" customFormat="1" ht="18.75" outlineLevel="1" x14ac:dyDescent="0.3">
      <c r="A102" s="354" t="s">
        <v>44</v>
      </c>
      <c r="B102" s="355" t="s">
        <v>61</v>
      </c>
      <c r="C102" s="355" t="s">
        <v>55</v>
      </c>
      <c r="D102" s="356"/>
      <c r="E102" s="356"/>
      <c r="F102" s="356"/>
      <c r="G102" s="356">
        <f t="shared" si="52"/>
        <v>40</v>
      </c>
      <c r="H102" s="356"/>
      <c r="I102" s="356">
        <v>40</v>
      </c>
      <c r="J102" s="356"/>
      <c r="K102" s="357"/>
      <c r="L102" s="357"/>
      <c r="M102" s="357"/>
      <c r="N102" s="357"/>
      <c r="O102" s="357"/>
      <c r="P102" s="357"/>
      <c r="Q102" s="357"/>
      <c r="R102" s="357">
        <v>-0.1</v>
      </c>
      <c r="S102" s="352">
        <f t="shared" si="48"/>
        <v>-0.1</v>
      </c>
      <c r="T102" s="356">
        <f t="shared" si="49"/>
        <v>39.9</v>
      </c>
      <c r="U102" s="358">
        <f t="shared" si="53"/>
        <v>0</v>
      </c>
      <c r="V102" s="358">
        <f t="shared" si="51"/>
        <v>39.9</v>
      </c>
    </row>
    <row r="103" spans="1:22" s="353" customFormat="1" ht="18.75" outlineLevel="1" x14ac:dyDescent="0.3">
      <c r="A103" s="368" t="s">
        <v>729</v>
      </c>
      <c r="B103" s="355" t="s">
        <v>61</v>
      </c>
      <c r="C103" s="355" t="s">
        <v>55</v>
      </c>
      <c r="D103" s="356">
        <f t="shared" si="33"/>
        <v>0</v>
      </c>
      <c r="E103" s="356"/>
      <c r="F103" s="356"/>
      <c r="G103" s="356">
        <f t="shared" si="52"/>
        <v>140.1</v>
      </c>
      <c r="H103" s="356"/>
      <c r="I103" s="356">
        <v>140.1</v>
      </c>
      <c r="J103" s="356"/>
      <c r="K103" s="357"/>
      <c r="L103" s="357"/>
      <c r="M103" s="357"/>
      <c r="N103" s="357"/>
      <c r="O103" s="357"/>
      <c r="P103" s="357"/>
      <c r="Q103" s="357"/>
      <c r="R103" s="357">
        <v>-10.8</v>
      </c>
      <c r="S103" s="352">
        <f t="shared" si="48"/>
        <v>-10.8</v>
      </c>
      <c r="T103" s="356">
        <f t="shared" si="49"/>
        <v>129.29999999999998</v>
      </c>
      <c r="U103" s="358">
        <f t="shared" si="53"/>
        <v>0</v>
      </c>
      <c r="V103" s="358">
        <f t="shared" si="51"/>
        <v>129.29999999999998</v>
      </c>
    </row>
    <row r="104" spans="1:22" s="353" customFormat="1" ht="18.75" outlineLevel="1" x14ac:dyDescent="0.3">
      <c r="A104" s="368" t="s">
        <v>728</v>
      </c>
      <c r="B104" s="355" t="s">
        <v>61</v>
      </c>
      <c r="C104" s="355" t="s">
        <v>55</v>
      </c>
      <c r="D104" s="356">
        <f t="shared" si="33"/>
        <v>0</v>
      </c>
      <c r="E104" s="356"/>
      <c r="F104" s="356"/>
      <c r="G104" s="356">
        <f t="shared" si="52"/>
        <v>64.599999999999994</v>
      </c>
      <c r="H104" s="356"/>
      <c r="I104" s="356">
        <v>64.599999999999994</v>
      </c>
      <c r="J104" s="356"/>
      <c r="K104" s="357"/>
      <c r="L104" s="357"/>
      <c r="M104" s="357"/>
      <c r="N104" s="357"/>
      <c r="O104" s="357"/>
      <c r="P104" s="357"/>
      <c r="Q104" s="357"/>
      <c r="R104" s="357">
        <v>-16.399999999999999</v>
      </c>
      <c r="S104" s="352">
        <f t="shared" si="48"/>
        <v>-16.399999999999999</v>
      </c>
      <c r="T104" s="356">
        <f t="shared" si="49"/>
        <v>48.199999999999996</v>
      </c>
      <c r="U104" s="358">
        <f t="shared" si="53"/>
        <v>0</v>
      </c>
      <c r="V104" s="358">
        <f t="shared" si="51"/>
        <v>48.199999999999996</v>
      </c>
    </row>
    <row r="105" spans="1:22" s="353" customFormat="1" ht="18.75" outlineLevel="1" x14ac:dyDescent="0.3">
      <c r="A105" s="368" t="s">
        <v>565</v>
      </c>
      <c r="B105" s="355" t="s">
        <v>61</v>
      </c>
      <c r="C105" s="355" t="s">
        <v>55</v>
      </c>
      <c r="D105" s="356">
        <f t="shared" si="33"/>
        <v>0</v>
      </c>
      <c r="E105" s="356"/>
      <c r="F105" s="356"/>
      <c r="G105" s="356">
        <f t="shared" si="52"/>
        <v>193.5</v>
      </c>
      <c r="H105" s="356"/>
      <c r="I105" s="356">
        <v>193.5</v>
      </c>
      <c r="J105" s="356"/>
      <c r="K105" s="357"/>
      <c r="L105" s="357"/>
      <c r="M105" s="357"/>
      <c r="N105" s="357"/>
      <c r="O105" s="357"/>
      <c r="P105" s="357"/>
      <c r="Q105" s="357"/>
      <c r="R105" s="357">
        <v>12.9</v>
      </c>
      <c r="S105" s="352">
        <f t="shared" si="48"/>
        <v>12.9</v>
      </c>
      <c r="T105" s="356">
        <f t="shared" si="49"/>
        <v>206.4</v>
      </c>
      <c r="U105" s="358">
        <f t="shared" si="53"/>
        <v>0</v>
      </c>
      <c r="V105" s="358">
        <f t="shared" si="51"/>
        <v>206.4</v>
      </c>
    </row>
    <row r="106" spans="1:22" s="353" customFormat="1" ht="18.75" outlineLevel="1" x14ac:dyDescent="0.3">
      <c r="A106" s="368" t="s">
        <v>727</v>
      </c>
      <c r="B106" s="355" t="s">
        <v>61</v>
      </c>
      <c r="C106" s="355" t="s">
        <v>55</v>
      </c>
      <c r="D106" s="356">
        <f t="shared" si="33"/>
        <v>0</v>
      </c>
      <c r="E106" s="356"/>
      <c r="F106" s="356"/>
      <c r="G106" s="356">
        <f t="shared" si="52"/>
        <v>80.099999999999994</v>
      </c>
      <c r="H106" s="356"/>
      <c r="I106" s="356">
        <v>80.099999999999994</v>
      </c>
      <c r="J106" s="356"/>
      <c r="K106" s="357"/>
      <c r="L106" s="357"/>
      <c r="M106" s="357"/>
      <c r="N106" s="357"/>
      <c r="O106" s="357"/>
      <c r="P106" s="357"/>
      <c r="Q106" s="357"/>
      <c r="R106" s="357">
        <v>-0.6</v>
      </c>
      <c r="S106" s="352">
        <f t="shared" si="48"/>
        <v>-0.6</v>
      </c>
      <c r="T106" s="356">
        <f t="shared" si="49"/>
        <v>79.5</v>
      </c>
      <c r="U106" s="358">
        <f t="shared" si="53"/>
        <v>0</v>
      </c>
      <c r="V106" s="358">
        <f t="shared" si="51"/>
        <v>79.5</v>
      </c>
    </row>
    <row r="107" spans="1:22" s="353" customFormat="1" ht="18.75" hidden="1" outlineLevel="1" x14ac:dyDescent="0.3">
      <c r="A107" s="368" t="s">
        <v>30</v>
      </c>
      <c r="B107" s="355" t="s">
        <v>61</v>
      </c>
      <c r="C107" s="355" t="s">
        <v>55</v>
      </c>
      <c r="D107" s="356">
        <f t="shared" si="33"/>
        <v>0</v>
      </c>
      <c r="E107" s="356"/>
      <c r="F107" s="356"/>
      <c r="G107" s="356">
        <f t="shared" si="52"/>
        <v>0</v>
      </c>
      <c r="H107" s="356"/>
      <c r="I107" s="356"/>
      <c r="J107" s="356"/>
      <c r="K107" s="357"/>
      <c r="L107" s="357"/>
      <c r="M107" s="357"/>
      <c r="N107" s="357"/>
      <c r="O107" s="357"/>
      <c r="P107" s="357"/>
      <c r="Q107" s="357"/>
      <c r="R107" s="357"/>
      <c r="S107" s="352">
        <f t="shared" si="48"/>
        <v>0</v>
      </c>
      <c r="T107" s="356">
        <f t="shared" si="49"/>
        <v>0</v>
      </c>
      <c r="U107" s="358">
        <f t="shared" si="53"/>
        <v>0</v>
      </c>
      <c r="V107" s="358">
        <f t="shared" si="51"/>
        <v>0</v>
      </c>
    </row>
    <row r="108" spans="1:22" s="353" customFormat="1" ht="18.75" hidden="1" outlineLevel="1" x14ac:dyDescent="0.3">
      <c r="A108" s="368" t="s">
        <v>31</v>
      </c>
      <c r="B108" s="355" t="s">
        <v>61</v>
      </c>
      <c r="C108" s="355" t="s">
        <v>55</v>
      </c>
      <c r="D108" s="356">
        <f t="shared" si="33"/>
        <v>0</v>
      </c>
      <c r="E108" s="356"/>
      <c r="F108" s="356"/>
      <c r="G108" s="356">
        <f t="shared" si="52"/>
        <v>0</v>
      </c>
      <c r="H108" s="356"/>
      <c r="I108" s="356"/>
      <c r="J108" s="356"/>
      <c r="K108" s="357"/>
      <c r="L108" s="357"/>
      <c r="M108" s="357"/>
      <c r="N108" s="357"/>
      <c r="O108" s="357"/>
      <c r="P108" s="357"/>
      <c r="Q108" s="357"/>
      <c r="R108" s="357"/>
      <c r="S108" s="352">
        <f t="shared" si="48"/>
        <v>0</v>
      </c>
      <c r="T108" s="356">
        <f t="shared" si="49"/>
        <v>0</v>
      </c>
      <c r="U108" s="358">
        <f t="shared" si="53"/>
        <v>0</v>
      </c>
      <c r="V108" s="358">
        <f t="shared" si="51"/>
        <v>0</v>
      </c>
    </row>
    <row r="109" spans="1:22" s="363" customFormat="1" ht="37.5" x14ac:dyDescent="0.3">
      <c r="A109" s="361" t="s">
        <v>749</v>
      </c>
      <c r="B109" s="350" t="s">
        <v>61</v>
      </c>
      <c r="C109" s="350" t="s">
        <v>55</v>
      </c>
      <c r="D109" s="362">
        <f t="shared" si="33"/>
        <v>0</v>
      </c>
      <c r="E109" s="362"/>
      <c r="F109" s="362"/>
      <c r="G109" s="362">
        <f t="shared" si="52"/>
        <v>80.099999999999994</v>
      </c>
      <c r="H109" s="362"/>
      <c r="I109" s="362">
        <f>I110+I111+I112</f>
        <v>80.099999999999994</v>
      </c>
      <c r="J109" s="362"/>
      <c r="K109" s="362"/>
      <c r="L109" s="362"/>
      <c r="M109" s="362"/>
      <c r="N109" s="362"/>
      <c r="O109" s="362">
        <f>O110+O111+O112</f>
        <v>0</v>
      </c>
      <c r="P109" s="362"/>
      <c r="Q109" s="362">
        <f>Q110+Q111+Q112</f>
        <v>0</v>
      </c>
      <c r="R109" s="362">
        <f>R110+R111+R112</f>
        <v>-7.3000000000000007</v>
      </c>
      <c r="S109" s="364">
        <f t="shared" si="48"/>
        <v>-7.3000000000000007</v>
      </c>
      <c r="T109" s="362">
        <f t="shared" si="49"/>
        <v>72.8</v>
      </c>
      <c r="U109" s="364">
        <f t="shared" si="50"/>
        <v>0</v>
      </c>
      <c r="V109" s="364">
        <f>SUM(I109+O109+P109+Q109+R109)</f>
        <v>72.8</v>
      </c>
    </row>
    <row r="110" spans="1:22" s="353" customFormat="1" ht="18.75" outlineLevel="1" x14ac:dyDescent="0.3">
      <c r="A110" s="354" t="s">
        <v>806</v>
      </c>
      <c r="B110" s="355" t="s">
        <v>61</v>
      </c>
      <c r="C110" s="355" t="s">
        <v>55</v>
      </c>
      <c r="D110" s="356"/>
      <c r="E110" s="356"/>
      <c r="F110" s="356"/>
      <c r="G110" s="356">
        <f t="shared" si="52"/>
        <v>0</v>
      </c>
      <c r="H110" s="356"/>
      <c r="I110" s="356">
        <v>0</v>
      </c>
      <c r="J110" s="356"/>
      <c r="K110" s="357"/>
      <c r="L110" s="357"/>
      <c r="M110" s="357"/>
      <c r="N110" s="357"/>
      <c r="O110" s="357"/>
      <c r="P110" s="357"/>
      <c r="Q110" s="357"/>
      <c r="R110" s="357"/>
      <c r="S110" s="352">
        <f t="shared" si="48"/>
        <v>0</v>
      </c>
      <c r="T110" s="356">
        <f t="shared" si="49"/>
        <v>0</v>
      </c>
      <c r="U110" s="358">
        <f t="shared" si="53"/>
        <v>0</v>
      </c>
      <c r="V110" s="358">
        <f t="shared" si="51"/>
        <v>0</v>
      </c>
    </row>
    <row r="111" spans="1:22" s="353" customFormat="1" ht="18.75" outlineLevel="1" x14ac:dyDescent="0.3">
      <c r="A111" s="354" t="s">
        <v>807</v>
      </c>
      <c r="B111" s="355" t="s">
        <v>61</v>
      </c>
      <c r="C111" s="355" t="s">
        <v>55</v>
      </c>
      <c r="D111" s="356"/>
      <c r="E111" s="356"/>
      <c r="F111" s="356"/>
      <c r="G111" s="356">
        <f t="shared" si="52"/>
        <v>40</v>
      </c>
      <c r="H111" s="356"/>
      <c r="I111" s="356">
        <v>40</v>
      </c>
      <c r="J111" s="356"/>
      <c r="K111" s="357"/>
      <c r="L111" s="357"/>
      <c r="M111" s="357"/>
      <c r="N111" s="357"/>
      <c r="O111" s="357"/>
      <c r="P111" s="357"/>
      <c r="Q111" s="357"/>
      <c r="R111" s="357">
        <v>-6.9</v>
      </c>
      <c r="S111" s="352">
        <f t="shared" si="48"/>
        <v>-6.9</v>
      </c>
      <c r="T111" s="356">
        <f t="shared" si="49"/>
        <v>33.1</v>
      </c>
      <c r="U111" s="358">
        <f t="shared" si="53"/>
        <v>0</v>
      </c>
      <c r="V111" s="358">
        <f t="shared" si="51"/>
        <v>33.1</v>
      </c>
    </row>
    <row r="112" spans="1:22" s="353" customFormat="1" ht="18.75" outlineLevel="1" x14ac:dyDescent="0.3">
      <c r="A112" s="354" t="s">
        <v>808</v>
      </c>
      <c r="B112" s="355" t="s">
        <v>61</v>
      </c>
      <c r="C112" s="355" t="s">
        <v>55</v>
      </c>
      <c r="D112" s="356"/>
      <c r="E112" s="356"/>
      <c r="F112" s="356"/>
      <c r="G112" s="356">
        <f t="shared" si="52"/>
        <v>40.1</v>
      </c>
      <c r="H112" s="356"/>
      <c r="I112" s="356">
        <v>40.1</v>
      </c>
      <c r="J112" s="356"/>
      <c r="K112" s="357"/>
      <c r="L112" s="357"/>
      <c r="M112" s="357"/>
      <c r="N112" s="357"/>
      <c r="O112" s="357"/>
      <c r="P112" s="357"/>
      <c r="Q112" s="357"/>
      <c r="R112" s="357">
        <v>-0.4</v>
      </c>
      <c r="S112" s="352">
        <f t="shared" si="48"/>
        <v>-0.4</v>
      </c>
      <c r="T112" s="356">
        <f t="shared" si="49"/>
        <v>39.700000000000003</v>
      </c>
      <c r="U112" s="358">
        <f t="shared" si="53"/>
        <v>0</v>
      </c>
      <c r="V112" s="358">
        <f t="shared" si="51"/>
        <v>39.700000000000003</v>
      </c>
    </row>
    <row r="113" spans="1:22" s="359" customFormat="1" ht="16.5" customHeight="1" x14ac:dyDescent="0.3">
      <c r="A113" s="349" t="s">
        <v>104</v>
      </c>
      <c r="B113" s="350" t="s">
        <v>61</v>
      </c>
      <c r="C113" s="350" t="s">
        <v>63</v>
      </c>
      <c r="D113" s="351">
        <f t="shared" si="33"/>
        <v>11824</v>
      </c>
      <c r="E113" s="352">
        <f>SUM(E114+E115)</f>
        <v>0</v>
      </c>
      <c r="F113" s="352">
        <f>SUM(F114+F115)</f>
        <v>11824</v>
      </c>
      <c r="G113" s="351">
        <f t="shared" si="52"/>
        <v>16138.7</v>
      </c>
      <c r="H113" s="352">
        <f>SUM(H114+H115)</f>
        <v>0</v>
      </c>
      <c r="I113" s="352">
        <f>SUM(I114+I115)</f>
        <v>16138.7</v>
      </c>
      <c r="J113" s="352">
        <f t="shared" ref="J113:V113" si="60">SUM(J114+J115)</f>
        <v>0</v>
      </c>
      <c r="K113" s="352">
        <f t="shared" ref="K113:L113" si="61">SUM(K114+K115)</f>
        <v>0</v>
      </c>
      <c r="L113" s="352">
        <f t="shared" si="61"/>
        <v>0</v>
      </c>
      <c r="M113" s="352">
        <f t="shared" si="60"/>
        <v>0</v>
      </c>
      <c r="N113" s="352">
        <f t="shared" si="60"/>
        <v>0</v>
      </c>
      <c r="O113" s="352">
        <f t="shared" si="60"/>
        <v>0</v>
      </c>
      <c r="P113" s="352">
        <f t="shared" si="60"/>
        <v>0</v>
      </c>
      <c r="Q113" s="352">
        <f t="shared" si="60"/>
        <v>0</v>
      </c>
      <c r="R113" s="352">
        <f t="shared" si="60"/>
        <v>0</v>
      </c>
      <c r="S113" s="352">
        <f t="shared" si="60"/>
        <v>0</v>
      </c>
      <c r="T113" s="352">
        <f t="shared" si="60"/>
        <v>16138.7</v>
      </c>
      <c r="U113" s="352">
        <f t="shared" si="60"/>
        <v>0</v>
      </c>
      <c r="V113" s="352">
        <f t="shared" si="60"/>
        <v>16138.7</v>
      </c>
    </row>
    <row r="114" spans="1:22" s="353" customFormat="1" ht="39" customHeight="1" x14ac:dyDescent="0.3">
      <c r="A114" s="354" t="s">
        <v>739</v>
      </c>
      <c r="B114" s="355" t="s">
        <v>61</v>
      </c>
      <c r="C114" s="355" t="s">
        <v>63</v>
      </c>
      <c r="D114" s="356">
        <f t="shared" si="33"/>
        <v>11824</v>
      </c>
      <c r="E114" s="356"/>
      <c r="F114" s="356">
        <v>11824</v>
      </c>
      <c r="G114" s="356">
        <f t="shared" si="52"/>
        <v>16138.7</v>
      </c>
      <c r="H114" s="356"/>
      <c r="I114" s="356">
        <v>16138.7</v>
      </c>
      <c r="J114" s="356"/>
      <c r="K114" s="357"/>
      <c r="L114" s="357"/>
      <c r="M114" s="357"/>
      <c r="N114" s="357"/>
      <c r="O114" s="357"/>
      <c r="P114" s="357"/>
      <c r="Q114" s="357"/>
      <c r="R114" s="357"/>
      <c r="S114" s="352">
        <f t="shared" si="48"/>
        <v>0</v>
      </c>
      <c r="T114" s="356">
        <f t="shared" si="49"/>
        <v>16138.7</v>
      </c>
      <c r="U114" s="358">
        <f>H114+J114+K114+M114+N114+L114</f>
        <v>0</v>
      </c>
      <c r="V114" s="358">
        <f t="shared" si="51"/>
        <v>16138.7</v>
      </c>
    </row>
    <row r="115" spans="1:22" s="353" customFormat="1" ht="37.5" hidden="1" x14ac:dyDescent="0.3">
      <c r="A115" s="354" t="s">
        <v>41</v>
      </c>
      <c r="B115" s="355" t="s">
        <v>61</v>
      </c>
      <c r="C115" s="355" t="s">
        <v>63</v>
      </c>
      <c r="D115" s="356">
        <f t="shared" si="33"/>
        <v>0</v>
      </c>
      <c r="E115" s="356"/>
      <c r="F115" s="356"/>
      <c r="G115" s="356">
        <f t="shared" si="52"/>
        <v>0</v>
      </c>
      <c r="H115" s="356"/>
      <c r="I115" s="356"/>
      <c r="J115" s="356"/>
      <c r="K115" s="357"/>
      <c r="L115" s="357"/>
      <c r="M115" s="357"/>
      <c r="N115" s="357"/>
      <c r="O115" s="357"/>
      <c r="P115" s="357"/>
      <c r="Q115" s="357"/>
      <c r="R115" s="357"/>
      <c r="S115" s="352">
        <f t="shared" si="48"/>
        <v>0</v>
      </c>
      <c r="T115" s="356">
        <f t="shared" si="49"/>
        <v>0</v>
      </c>
      <c r="U115" s="358">
        <f t="shared" si="50"/>
        <v>0</v>
      </c>
      <c r="V115" s="358">
        <f t="shared" si="51"/>
        <v>0</v>
      </c>
    </row>
    <row r="116" spans="1:22" s="353" customFormat="1" ht="20.25" customHeight="1" x14ac:dyDescent="0.3">
      <c r="A116" s="349" t="s">
        <v>105</v>
      </c>
      <c r="B116" s="350" t="s">
        <v>61</v>
      </c>
      <c r="C116" s="350" t="s">
        <v>106</v>
      </c>
      <c r="D116" s="356">
        <f t="shared" si="33"/>
        <v>2500</v>
      </c>
      <c r="E116" s="352">
        <f>SUM(E117)</f>
        <v>2500</v>
      </c>
      <c r="F116" s="352">
        <f>SUM(F117)</f>
        <v>0</v>
      </c>
      <c r="G116" s="356">
        <f t="shared" si="52"/>
        <v>3890</v>
      </c>
      <c r="H116" s="352">
        <f>SUM(H117)</f>
        <v>3890</v>
      </c>
      <c r="I116" s="352">
        <f t="shared" ref="I116:V116" si="62">SUM(I117)</f>
        <v>0</v>
      </c>
      <c r="J116" s="352">
        <f t="shared" si="62"/>
        <v>0</v>
      </c>
      <c r="K116" s="352">
        <f t="shared" si="62"/>
        <v>0</v>
      </c>
      <c r="L116" s="352">
        <f t="shared" si="62"/>
        <v>0</v>
      </c>
      <c r="M116" s="352">
        <f t="shared" si="62"/>
        <v>0</v>
      </c>
      <c r="N116" s="352">
        <f t="shared" si="62"/>
        <v>0</v>
      </c>
      <c r="O116" s="352">
        <f t="shared" si="62"/>
        <v>0</v>
      </c>
      <c r="P116" s="352">
        <f t="shared" si="62"/>
        <v>0</v>
      </c>
      <c r="Q116" s="352">
        <f t="shared" si="62"/>
        <v>0</v>
      </c>
      <c r="R116" s="352">
        <f t="shared" si="62"/>
        <v>0</v>
      </c>
      <c r="S116" s="352">
        <f t="shared" si="62"/>
        <v>0</v>
      </c>
      <c r="T116" s="352">
        <f t="shared" si="62"/>
        <v>3890</v>
      </c>
      <c r="U116" s="352">
        <f t="shared" si="62"/>
        <v>3890</v>
      </c>
      <c r="V116" s="352">
        <f t="shared" si="62"/>
        <v>0</v>
      </c>
    </row>
    <row r="117" spans="1:22" s="353" customFormat="1" ht="29.25" customHeight="1" x14ac:dyDescent="0.3">
      <c r="A117" s="354" t="s">
        <v>107</v>
      </c>
      <c r="B117" s="369" t="s">
        <v>61</v>
      </c>
      <c r="C117" s="369" t="s">
        <v>106</v>
      </c>
      <c r="D117" s="356">
        <f t="shared" si="33"/>
        <v>2500</v>
      </c>
      <c r="E117" s="356">
        <v>2500</v>
      </c>
      <c r="F117" s="356"/>
      <c r="G117" s="356">
        <f t="shared" si="52"/>
        <v>3890</v>
      </c>
      <c r="H117" s="356">
        <v>3890</v>
      </c>
      <c r="I117" s="356"/>
      <c r="J117" s="356"/>
      <c r="K117" s="357"/>
      <c r="L117" s="357"/>
      <c r="M117" s="357"/>
      <c r="N117" s="357"/>
      <c r="O117" s="357"/>
      <c r="P117" s="357"/>
      <c r="Q117" s="357"/>
      <c r="R117" s="357"/>
      <c r="S117" s="352">
        <f t="shared" si="48"/>
        <v>0</v>
      </c>
      <c r="T117" s="356">
        <f t="shared" si="49"/>
        <v>3890</v>
      </c>
      <c r="U117" s="358">
        <f>H117+J117+K117+M117+N117+L117</f>
        <v>3890</v>
      </c>
      <c r="V117" s="358">
        <f t="shared" si="51"/>
        <v>0</v>
      </c>
    </row>
    <row r="118" spans="1:22" s="353" customFormat="1" ht="18.75" customHeight="1" x14ac:dyDescent="0.3">
      <c r="A118" s="349" t="s">
        <v>246</v>
      </c>
      <c r="B118" s="370" t="s">
        <v>61</v>
      </c>
      <c r="C118" s="370" t="s">
        <v>84</v>
      </c>
      <c r="D118" s="351">
        <f t="shared" si="33"/>
        <v>50728.4</v>
      </c>
      <c r="E118" s="351">
        <f>SUM(E119)</f>
        <v>2536.4</v>
      </c>
      <c r="F118" s="351">
        <f>SUM(F119)</f>
        <v>48192</v>
      </c>
      <c r="G118" s="351">
        <f t="shared" si="52"/>
        <v>138770.29999999999</v>
      </c>
      <c r="H118" s="351">
        <f>SUM(H119+H121+H122+H123+H120)</f>
        <v>81506.100000000006</v>
      </c>
      <c r="I118" s="351">
        <f t="shared" ref="I118:V118" si="63">SUM(I119+I121+I122+I123+I120)</f>
        <v>57264.2</v>
      </c>
      <c r="J118" s="351">
        <f t="shared" si="63"/>
        <v>340.9</v>
      </c>
      <c r="K118" s="351">
        <f t="shared" ref="K118:L118" si="64">SUM(K119+K121+K122+K123+K120)</f>
        <v>0</v>
      </c>
      <c r="L118" s="351">
        <f t="shared" si="64"/>
        <v>0</v>
      </c>
      <c r="M118" s="351">
        <f t="shared" si="63"/>
        <v>0</v>
      </c>
      <c r="N118" s="351">
        <f t="shared" si="63"/>
        <v>0</v>
      </c>
      <c r="O118" s="351">
        <f t="shared" si="63"/>
        <v>0</v>
      </c>
      <c r="P118" s="351">
        <f t="shared" si="63"/>
        <v>0</v>
      </c>
      <c r="Q118" s="351">
        <f t="shared" si="63"/>
        <v>0</v>
      </c>
      <c r="R118" s="351">
        <f t="shared" si="63"/>
        <v>0</v>
      </c>
      <c r="S118" s="351">
        <f t="shared" si="63"/>
        <v>340.9</v>
      </c>
      <c r="T118" s="351">
        <f t="shared" si="63"/>
        <v>139111.19999999998</v>
      </c>
      <c r="U118" s="351">
        <f t="shared" si="63"/>
        <v>81847</v>
      </c>
      <c r="V118" s="351">
        <f t="shared" si="63"/>
        <v>57264.2</v>
      </c>
    </row>
    <row r="119" spans="1:22" s="353" customFormat="1" ht="60" customHeight="1" x14ac:dyDescent="0.3">
      <c r="A119" s="354" t="s">
        <v>606</v>
      </c>
      <c r="B119" s="369" t="s">
        <v>61</v>
      </c>
      <c r="C119" s="369" t="s">
        <v>84</v>
      </c>
      <c r="D119" s="356">
        <f t="shared" si="33"/>
        <v>50728.4</v>
      </c>
      <c r="E119" s="356">
        <v>2536.4</v>
      </c>
      <c r="F119" s="356">
        <v>48192</v>
      </c>
      <c r="G119" s="356">
        <f t="shared" si="52"/>
        <v>50728.4</v>
      </c>
      <c r="H119" s="356">
        <v>2536.4</v>
      </c>
      <c r="I119" s="356">
        <v>48192</v>
      </c>
      <c r="J119" s="356"/>
      <c r="K119" s="357"/>
      <c r="L119" s="357"/>
      <c r="M119" s="357"/>
      <c r="N119" s="357"/>
      <c r="O119" s="357"/>
      <c r="P119" s="357"/>
      <c r="Q119" s="357"/>
      <c r="R119" s="357"/>
      <c r="S119" s="352">
        <f t="shared" si="48"/>
        <v>0</v>
      </c>
      <c r="T119" s="356">
        <f t="shared" si="49"/>
        <v>50728.4</v>
      </c>
      <c r="U119" s="358">
        <f>H119+J119+K119+M119+N119+L119</f>
        <v>2536.4</v>
      </c>
      <c r="V119" s="358">
        <f t="shared" si="51"/>
        <v>48192</v>
      </c>
    </row>
    <row r="120" spans="1:22" s="353" customFormat="1" ht="67.5" customHeight="1" x14ac:dyDescent="0.3">
      <c r="A120" s="354" t="s">
        <v>740</v>
      </c>
      <c r="B120" s="369" t="s">
        <v>61</v>
      </c>
      <c r="C120" s="369" t="s">
        <v>84</v>
      </c>
      <c r="D120" s="356"/>
      <c r="E120" s="356"/>
      <c r="F120" s="356"/>
      <c r="G120" s="356">
        <f t="shared" si="52"/>
        <v>10080.300000000001</v>
      </c>
      <c r="H120" s="356">
        <v>1008.1</v>
      </c>
      <c r="I120" s="356">
        <v>9072.2000000000007</v>
      </c>
      <c r="J120" s="356"/>
      <c r="K120" s="357"/>
      <c r="L120" s="357"/>
      <c r="M120" s="357"/>
      <c r="N120" s="357"/>
      <c r="O120" s="357"/>
      <c r="P120" s="357"/>
      <c r="Q120" s="357"/>
      <c r="R120" s="357"/>
      <c r="S120" s="352">
        <f t="shared" si="48"/>
        <v>0</v>
      </c>
      <c r="T120" s="356">
        <f t="shared" si="49"/>
        <v>10080.300000000001</v>
      </c>
      <c r="U120" s="358">
        <f t="shared" ref="U120:U123" si="65">H120+J120+K120+M120+N120+L120</f>
        <v>1008.1</v>
      </c>
      <c r="V120" s="358">
        <f t="shared" si="51"/>
        <v>9072.2000000000007</v>
      </c>
    </row>
    <row r="121" spans="1:22" s="353" customFormat="1" ht="18.75" x14ac:dyDescent="0.3">
      <c r="A121" s="354" t="s">
        <v>610</v>
      </c>
      <c r="B121" s="369" t="s">
        <v>61</v>
      </c>
      <c r="C121" s="369" t="s">
        <v>84</v>
      </c>
      <c r="D121" s="356"/>
      <c r="E121" s="356"/>
      <c r="F121" s="356"/>
      <c r="G121" s="356">
        <f t="shared" si="52"/>
        <v>90.5</v>
      </c>
      <c r="H121" s="356">
        <v>90.5</v>
      </c>
      <c r="I121" s="356"/>
      <c r="J121" s="356"/>
      <c r="K121" s="357"/>
      <c r="L121" s="357"/>
      <c r="M121" s="357"/>
      <c r="N121" s="357"/>
      <c r="O121" s="357"/>
      <c r="P121" s="357"/>
      <c r="Q121" s="357"/>
      <c r="R121" s="357"/>
      <c r="S121" s="352">
        <f t="shared" si="48"/>
        <v>0</v>
      </c>
      <c r="T121" s="356">
        <f t="shared" si="49"/>
        <v>90.5</v>
      </c>
      <c r="U121" s="358">
        <f t="shared" si="65"/>
        <v>90.5</v>
      </c>
      <c r="V121" s="358">
        <f t="shared" si="51"/>
        <v>0</v>
      </c>
    </row>
    <row r="122" spans="1:22" s="353" customFormat="1" ht="37.5" x14ac:dyDescent="0.3">
      <c r="A122" s="354" t="s">
        <v>623</v>
      </c>
      <c r="B122" s="369" t="s">
        <v>61</v>
      </c>
      <c r="C122" s="369" t="s">
        <v>84</v>
      </c>
      <c r="D122" s="356"/>
      <c r="E122" s="356"/>
      <c r="F122" s="356"/>
      <c r="G122" s="356">
        <f t="shared" si="52"/>
        <v>1680.4</v>
      </c>
      <c r="H122" s="356">
        <v>1680.4</v>
      </c>
      <c r="I122" s="356"/>
      <c r="J122" s="356">
        <v>340.9</v>
      </c>
      <c r="K122" s="357"/>
      <c r="L122" s="357"/>
      <c r="M122" s="357"/>
      <c r="N122" s="357"/>
      <c r="O122" s="357"/>
      <c r="P122" s="357"/>
      <c r="Q122" s="357"/>
      <c r="R122" s="357"/>
      <c r="S122" s="352">
        <f t="shared" si="48"/>
        <v>340.9</v>
      </c>
      <c r="T122" s="356">
        <f t="shared" si="49"/>
        <v>2021.3000000000002</v>
      </c>
      <c r="U122" s="358">
        <f t="shared" si="65"/>
        <v>2021.3000000000002</v>
      </c>
      <c r="V122" s="358">
        <f t="shared" si="51"/>
        <v>0</v>
      </c>
    </row>
    <row r="123" spans="1:22" s="353" customFormat="1" ht="56.25" x14ac:dyDescent="0.3">
      <c r="A123" s="354" t="s">
        <v>624</v>
      </c>
      <c r="B123" s="369" t="s">
        <v>61</v>
      </c>
      <c r="C123" s="369" t="s">
        <v>84</v>
      </c>
      <c r="D123" s="356"/>
      <c r="E123" s="356"/>
      <c r="F123" s="356"/>
      <c r="G123" s="356">
        <f t="shared" si="52"/>
        <v>76190.7</v>
      </c>
      <c r="H123" s="356">
        <v>76190.7</v>
      </c>
      <c r="I123" s="356"/>
      <c r="J123" s="356"/>
      <c r="K123" s="357"/>
      <c r="L123" s="357"/>
      <c r="M123" s="357"/>
      <c r="N123" s="357"/>
      <c r="O123" s="357"/>
      <c r="P123" s="357"/>
      <c r="Q123" s="357"/>
      <c r="R123" s="357"/>
      <c r="S123" s="352">
        <f t="shared" si="48"/>
        <v>0</v>
      </c>
      <c r="T123" s="356">
        <f t="shared" si="49"/>
        <v>76190.7</v>
      </c>
      <c r="U123" s="358">
        <f t="shared" si="65"/>
        <v>76190.7</v>
      </c>
      <c r="V123" s="358">
        <f t="shared" si="51"/>
        <v>0</v>
      </c>
    </row>
    <row r="124" spans="1:22" s="359" customFormat="1" ht="18.75" customHeight="1" x14ac:dyDescent="0.3">
      <c r="A124" s="349" t="s">
        <v>108</v>
      </c>
      <c r="B124" s="370" t="s">
        <v>61</v>
      </c>
      <c r="C124" s="370" t="s">
        <v>109</v>
      </c>
      <c r="D124" s="351">
        <f t="shared" si="33"/>
        <v>14821.8</v>
      </c>
      <c r="E124" s="351">
        <f>SUM(E125+E126+E136+E137+E138+E139+E140)</f>
        <v>14821.8</v>
      </c>
      <c r="F124" s="351">
        <f>SUM(F125+F126)</f>
        <v>0</v>
      </c>
      <c r="G124" s="351">
        <f t="shared" si="52"/>
        <v>17974.100000000002</v>
      </c>
      <c r="H124" s="351">
        <f>SUM(H125+H126+H136+H137+H138+H139+H140)</f>
        <v>17974.100000000002</v>
      </c>
      <c r="I124" s="351">
        <f t="shared" ref="I124:V124" si="66">SUM(I125+I126+I136+I137+I138+I139+I140)</f>
        <v>0</v>
      </c>
      <c r="J124" s="351">
        <f t="shared" si="66"/>
        <v>917</v>
      </c>
      <c r="K124" s="351">
        <f t="shared" ref="K124:L124" si="67">SUM(K125+K126+K136+K137+K138+K139+K140)</f>
        <v>0</v>
      </c>
      <c r="L124" s="351">
        <f t="shared" si="67"/>
        <v>0</v>
      </c>
      <c r="M124" s="351">
        <f t="shared" si="66"/>
        <v>0</v>
      </c>
      <c r="N124" s="351">
        <f t="shared" si="66"/>
        <v>0</v>
      </c>
      <c r="O124" s="351">
        <f t="shared" si="66"/>
        <v>0</v>
      </c>
      <c r="P124" s="351">
        <f t="shared" si="66"/>
        <v>0</v>
      </c>
      <c r="Q124" s="351">
        <f t="shared" si="66"/>
        <v>0</v>
      </c>
      <c r="R124" s="351">
        <f t="shared" si="66"/>
        <v>0</v>
      </c>
      <c r="S124" s="351">
        <f t="shared" si="66"/>
        <v>917</v>
      </c>
      <c r="T124" s="351">
        <f t="shared" si="66"/>
        <v>18891.100000000002</v>
      </c>
      <c r="U124" s="351">
        <f t="shared" si="66"/>
        <v>18891.100000000002</v>
      </c>
      <c r="V124" s="351">
        <f t="shared" si="66"/>
        <v>0</v>
      </c>
    </row>
    <row r="125" spans="1:22" s="353" customFormat="1" ht="42" customHeight="1" x14ac:dyDescent="0.3">
      <c r="A125" s="354" t="s">
        <v>306</v>
      </c>
      <c r="B125" s="369" t="s">
        <v>61</v>
      </c>
      <c r="C125" s="355" t="s">
        <v>109</v>
      </c>
      <c r="D125" s="356">
        <f t="shared" si="33"/>
        <v>8426.7999999999993</v>
      </c>
      <c r="E125" s="356">
        <v>8426.7999999999993</v>
      </c>
      <c r="F125" s="356"/>
      <c r="G125" s="356">
        <f t="shared" si="52"/>
        <v>10260.1</v>
      </c>
      <c r="H125" s="356">
        <v>10260.1</v>
      </c>
      <c r="I125" s="356"/>
      <c r="J125" s="356">
        <v>596</v>
      </c>
      <c r="K125" s="356"/>
      <c r="L125" s="356"/>
      <c r="M125" s="356"/>
      <c r="N125" s="356"/>
      <c r="O125" s="356"/>
      <c r="P125" s="356"/>
      <c r="Q125" s="356"/>
      <c r="R125" s="356"/>
      <c r="S125" s="352">
        <f t="shared" si="48"/>
        <v>596</v>
      </c>
      <c r="T125" s="356">
        <f t="shared" si="49"/>
        <v>10856.1</v>
      </c>
      <c r="U125" s="358">
        <f>H125+J125+K125+M125+N125+L125</f>
        <v>10856.1</v>
      </c>
      <c r="V125" s="358">
        <f t="shared" si="51"/>
        <v>0</v>
      </c>
    </row>
    <row r="126" spans="1:22" s="363" customFormat="1" ht="42.75" customHeight="1" x14ac:dyDescent="0.3">
      <c r="A126" s="361" t="s">
        <v>6</v>
      </c>
      <c r="B126" s="370" t="s">
        <v>61</v>
      </c>
      <c r="C126" s="350" t="s">
        <v>109</v>
      </c>
      <c r="D126" s="362">
        <f t="shared" si="33"/>
        <v>4000</v>
      </c>
      <c r="E126" s="364">
        <v>4000</v>
      </c>
      <c r="F126" s="364">
        <f>SUM(F127+F128+F132+F134)</f>
        <v>0</v>
      </c>
      <c r="G126" s="362">
        <f t="shared" si="52"/>
        <v>5244.1</v>
      </c>
      <c r="H126" s="364">
        <f>H127+H128+H129+H130</f>
        <v>5244.1</v>
      </c>
      <c r="I126" s="364">
        <f t="shared" ref="I126:R126" si="68">I127+I128+I129+I130</f>
        <v>0</v>
      </c>
      <c r="J126" s="364">
        <f>J127+J128+J129+J130+J135</f>
        <v>409</v>
      </c>
      <c r="K126" s="364">
        <f t="shared" ref="K126:L126" si="69">K127+K128+K129+K130</f>
        <v>0</v>
      </c>
      <c r="L126" s="364">
        <f t="shared" si="69"/>
        <v>0</v>
      </c>
      <c r="M126" s="364">
        <f t="shared" si="68"/>
        <v>0</v>
      </c>
      <c r="N126" s="364">
        <f t="shared" si="68"/>
        <v>0</v>
      </c>
      <c r="O126" s="364">
        <f t="shared" si="68"/>
        <v>0</v>
      </c>
      <c r="P126" s="364">
        <f t="shared" si="68"/>
        <v>0</v>
      </c>
      <c r="Q126" s="364">
        <f t="shared" si="68"/>
        <v>0</v>
      </c>
      <c r="R126" s="364">
        <f t="shared" si="68"/>
        <v>0</v>
      </c>
      <c r="S126" s="364">
        <f t="shared" si="48"/>
        <v>409</v>
      </c>
      <c r="T126" s="362">
        <f t="shared" si="49"/>
        <v>5653.1</v>
      </c>
      <c r="U126" s="364">
        <f>H126+J126+K126+M126+N126</f>
        <v>5653.1</v>
      </c>
      <c r="V126" s="364">
        <f t="shared" si="51"/>
        <v>0</v>
      </c>
    </row>
    <row r="127" spans="1:22" s="353" customFormat="1" ht="18.75" outlineLevel="1" x14ac:dyDescent="0.3">
      <c r="A127" s="354" t="s">
        <v>110</v>
      </c>
      <c r="B127" s="369" t="s">
        <v>61</v>
      </c>
      <c r="C127" s="355" t="s">
        <v>109</v>
      </c>
      <c r="D127" s="356">
        <f t="shared" si="33"/>
        <v>0</v>
      </c>
      <c r="E127" s="356"/>
      <c r="F127" s="356"/>
      <c r="G127" s="356">
        <f t="shared" si="52"/>
        <v>5002.8999999999996</v>
      </c>
      <c r="H127" s="356">
        <v>5002.8999999999996</v>
      </c>
      <c r="I127" s="356"/>
      <c r="J127" s="356">
        <v>222.2</v>
      </c>
      <c r="K127" s="357"/>
      <c r="L127" s="357"/>
      <c r="M127" s="357"/>
      <c r="N127" s="357"/>
      <c r="O127" s="357"/>
      <c r="P127" s="357"/>
      <c r="Q127" s="357"/>
      <c r="R127" s="357"/>
      <c r="S127" s="352">
        <f t="shared" si="48"/>
        <v>222.2</v>
      </c>
      <c r="T127" s="356">
        <f t="shared" si="49"/>
        <v>5225.0999999999995</v>
      </c>
      <c r="U127" s="358">
        <f>H127+J127+K127+M127+N127+L127</f>
        <v>5225.0999999999995</v>
      </c>
      <c r="V127" s="358">
        <f t="shared" si="51"/>
        <v>0</v>
      </c>
    </row>
    <row r="128" spans="1:22" s="353" customFormat="1" ht="18.75" outlineLevel="1" x14ac:dyDescent="0.3">
      <c r="A128" s="354" t="s">
        <v>111</v>
      </c>
      <c r="B128" s="369" t="s">
        <v>61</v>
      </c>
      <c r="C128" s="355" t="s">
        <v>109</v>
      </c>
      <c r="D128" s="356">
        <f t="shared" si="33"/>
        <v>0</v>
      </c>
      <c r="E128" s="356"/>
      <c r="F128" s="356"/>
      <c r="G128" s="356">
        <f t="shared" si="52"/>
        <v>180.6</v>
      </c>
      <c r="H128" s="356">
        <v>180.6</v>
      </c>
      <c r="I128" s="356"/>
      <c r="J128" s="356">
        <v>80.900000000000006</v>
      </c>
      <c r="K128" s="357"/>
      <c r="L128" s="357"/>
      <c r="M128" s="357"/>
      <c r="N128" s="357"/>
      <c r="O128" s="357"/>
      <c r="P128" s="357"/>
      <c r="Q128" s="357"/>
      <c r="R128" s="357"/>
      <c r="S128" s="352">
        <f t="shared" si="48"/>
        <v>80.900000000000006</v>
      </c>
      <c r="T128" s="356">
        <f t="shared" si="49"/>
        <v>261.5</v>
      </c>
      <c r="U128" s="358">
        <f t="shared" ref="U128:U140" si="70">H128+J128+K128+M128+N128+L128</f>
        <v>261.5</v>
      </c>
      <c r="V128" s="358">
        <f t="shared" si="51"/>
        <v>0</v>
      </c>
    </row>
    <row r="129" spans="1:22" s="353" customFormat="1" ht="18.75" outlineLevel="1" x14ac:dyDescent="0.3">
      <c r="A129" s="354" t="s">
        <v>676</v>
      </c>
      <c r="B129" s="369" t="s">
        <v>61</v>
      </c>
      <c r="C129" s="355" t="s">
        <v>109</v>
      </c>
      <c r="D129" s="356"/>
      <c r="E129" s="356"/>
      <c r="F129" s="356"/>
      <c r="G129" s="356">
        <f t="shared" si="52"/>
        <v>60.6</v>
      </c>
      <c r="H129" s="356">
        <v>60.6</v>
      </c>
      <c r="I129" s="356"/>
      <c r="J129" s="356"/>
      <c r="K129" s="357"/>
      <c r="L129" s="357"/>
      <c r="M129" s="357"/>
      <c r="N129" s="357"/>
      <c r="O129" s="357"/>
      <c r="P129" s="357"/>
      <c r="Q129" s="357"/>
      <c r="R129" s="357"/>
      <c r="S129" s="352">
        <f t="shared" si="48"/>
        <v>0</v>
      </c>
      <c r="T129" s="356">
        <f t="shared" si="49"/>
        <v>60.6</v>
      </c>
      <c r="U129" s="358">
        <f t="shared" si="70"/>
        <v>60.6</v>
      </c>
      <c r="V129" s="358">
        <f t="shared" si="51"/>
        <v>0</v>
      </c>
    </row>
    <row r="130" spans="1:22" s="353" customFormat="1" ht="18.75" outlineLevel="1" x14ac:dyDescent="0.3">
      <c r="A130" s="354" t="s">
        <v>652</v>
      </c>
      <c r="B130" s="369" t="s">
        <v>61</v>
      </c>
      <c r="C130" s="355" t="s">
        <v>109</v>
      </c>
      <c r="D130" s="356"/>
      <c r="E130" s="356"/>
      <c r="F130" s="356"/>
      <c r="G130" s="356">
        <f t="shared" si="52"/>
        <v>0</v>
      </c>
      <c r="H130" s="356">
        <v>0</v>
      </c>
      <c r="I130" s="356"/>
      <c r="J130" s="356"/>
      <c r="K130" s="357"/>
      <c r="L130" s="357"/>
      <c r="M130" s="357"/>
      <c r="N130" s="357"/>
      <c r="O130" s="357"/>
      <c r="P130" s="357"/>
      <c r="Q130" s="357"/>
      <c r="R130" s="357"/>
      <c r="S130" s="352">
        <f t="shared" si="48"/>
        <v>0</v>
      </c>
      <c r="T130" s="356">
        <f t="shared" si="49"/>
        <v>0</v>
      </c>
      <c r="U130" s="358">
        <f t="shared" si="70"/>
        <v>0</v>
      </c>
      <c r="V130" s="358">
        <f t="shared" si="51"/>
        <v>0</v>
      </c>
    </row>
    <row r="131" spans="1:22" s="353" customFormat="1" ht="18.75" hidden="1" outlineLevel="1" x14ac:dyDescent="0.3">
      <c r="A131" s="354" t="s">
        <v>40</v>
      </c>
      <c r="B131" s="369" t="s">
        <v>61</v>
      </c>
      <c r="C131" s="355" t="s">
        <v>109</v>
      </c>
      <c r="D131" s="356">
        <f t="shared" si="33"/>
        <v>0</v>
      </c>
      <c r="E131" s="356"/>
      <c r="F131" s="356"/>
      <c r="G131" s="356">
        <f t="shared" si="52"/>
        <v>0</v>
      </c>
      <c r="H131" s="356"/>
      <c r="I131" s="356"/>
      <c r="J131" s="356"/>
      <c r="K131" s="357"/>
      <c r="L131" s="357"/>
      <c r="M131" s="357"/>
      <c r="N131" s="357"/>
      <c r="O131" s="357"/>
      <c r="P131" s="357"/>
      <c r="Q131" s="357"/>
      <c r="R131" s="357"/>
      <c r="S131" s="352">
        <f t="shared" si="48"/>
        <v>0</v>
      </c>
      <c r="T131" s="356">
        <f t="shared" ref="T131:T135" si="71">SUM(U131:V131)</f>
        <v>0</v>
      </c>
      <c r="U131" s="358">
        <f t="shared" ref="U131:U135" si="72">H131+J131+K131+M131+N131+L131</f>
        <v>0</v>
      </c>
      <c r="V131" s="358">
        <f t="shared" ref="V131:V135" si="73">SUM(I131+O131+P131+Q131+R131)</f>
        <v>0</v>
      </c>
    </row>
    <row r="132" spans="1:22" s="353" customFormat="1" ht="18.75" hidden="1" outlineLevel="1" x14ac:dyDescent="0.3">
      <c r="A132" s="354" t="s">
        <v>5</v>
      </c>
      <c r="B132" s="369" t="s">
        <v>61</v>
      </c>
      <c r="C132" s="355" t="s">
        <v>109</v>
      </c>
      <c r="D132" s="356">
        <f t="shared" si="33"/>
        <v>0</v>
      </c>
      <c r="E132" s="356"/>
      <c r="F132" s="356"/>
      <c r="G132" s="356">
        <f t="shared" si="52"/>
        <v>0</v>
      </c>
      <c r="H132" s="356"/>
      <c r="I132" s="356"/>
      <c r="J132" s="356"/>
      <c r="K132" s="357"/>
      <c r="L132" s="357"/>
      <c r="M132" s="357"/>
      <c r="N132" s="357"/>
      <c r="O132" s="357"/>
      <c r="P132" s="357"/>
      <c r="Q132" s="357"/>
      <c r="R132" s="357"/>
      <c r="S132" s="352">
        <f t="shared" si="48"/>
        <v>0</v>
      </c>
      <c r="T132" s="356">
        <f t="shared" si="71"/>
        <v>0</v>
      </c>
      <c r="U132" s="358">
        <f t="shared" si="72"/>
        <v>0</v>
      </c>
      <c r="V132" s="358">
        <f t="shared" si="73"/>
        <v>0</v>
      </c>
    </row>
    <row r="133" spans="1:22" s="353" customFormat="1" ht="18.75" hidden="1" outlineLevel="1" x14ac:dyDescent="0.3">
      <c r="A133" s="354" t="s">
        <v>4</v>
      </c>
      <c r="B133" s="369" t="s">
        <v>61</v>
      </c>
      <c r="C133" s="355" t="s">
        <v>109</v>
      </c>
      <c r="D133" s="356">
        <f t="shared" si="33"/>
        <v>0</v>
      </c>
      <c r="E133" s="356"/>
      <c r="F133" s="356"/>
      <c r="G133" s="356">
        <f t="shared" si="52"/>
        <v>0</v>
      </c>
      <c r="H133" s="356"/>
      <c r="I133" s="356"/>
      <c r="J133" s="356"/>
      <c r="K133" s="357"/>
      <c r="L133" s="357"/>
      <c r="M133" s="357"/>
      <c r="N133" s="357"/>
      <c r="O133" s="357"/>
      <c r="P133" s="357"/>
      <c r="Q133" s="357"/>
      <c r="R133" s="357"/>
      <c r="S133" s="352">
        <f t="shared" si="48"/>
        <v>0</v>
      </c>
      <c r="T133" s="356">
        <f t="shared" si="71"/>
        <v>0</v>
      </c>
      <c r="U133" s="358">
        <f t="shared" si="72"/>
        <v>0</v>
      </c>
      <c r="V133" s="358">
        <f t="shared" si="73"/>
        <v>0</v>
      </c>
    </row>
    <row r="134" spans="1:22" s="353" customFormat="1" ht="18.75" hidden="1" outlineLevel="1" x14ac:dyDescent="0.3">
      <c r="A134" s="354" t="s">
        <v>112</v>
      </c>
      <c r="B134" s="369" t="s">
        <v>61</v>
      </c>
      <c r="C134" s="355" t="s">
        <v>109</v>
      </c>
      <c r="D134" s="356">
        <f t="shared" si="33"/>
        <v>0</v>
      </c>
      <c r="E134" s="356"/>
      <c r="F134" s="356"/>
      <c r="G134" s="356">
        <f t="shared" si="52"/>
        <v>0</v>
      </c>
      <c r="H134" s="356"/>
      <c r="I134" s="356"/>
      <c r="J134" s="356"/>
      <c r="K134" s="357"/>
      <c r="L134" s="357"/>
      <c r="M134" s="357"/>
      <c r="N134" s="357"/>
      <c r="O134" s="357"/>
      <c r="P134" s="357"/>
      <c r="Q134" s="357"/>
      <c r="R134" s="357"/>
      <c r="S134" s="352">
        <f t="shared" si="48"/>
        <v>0</v>
      </c>
      <c r="T134" s="356">
        <f t="shared" si="71"/>
        <v>0</v>
      </c>
      <c r="U134" s="358">
        <f t="shared" si="72"/>
        <v>0</v>
      </c>
      <c r="V134" s="358">
        <f t="shared" si="73"/>
        <v>0</v>
      </c>
    </row>
    <row r="135" spans="1:22" s="353" customFormat="1" ht="18.75" outlineLevel="1" x14ac:dyDescent="0.3">
      <c r="A135" s="354" t="s">
        <v>1047</v>
      </c>
      <c r="B135" s="369" t="s">
        <v>61</v>
      </c>
      <c r="C135" s="355" t="s">
        <v>109</v>
      </c>
      <c r="D135" s="356"/>
      <c r="E135" s="356"/>
      <c r="F135" s="356"/>
      <c r="G135" s="356"/>
      <c r="H135" s="356"/>
      <c r="I135" s="356"/>
      <c r="J135" s="356">
        <v>105.9</v>
      </c>
      <c r="K135" s="357"/>
      <c r="L135" s="357"/>
      <c r="M135" s="357"/>
      <c r="N135" s="357"/>
      <c r="O135" s="357"/>
      <c r="P135" s="357"/>
      <c r="Q135" s="357"/>
      <c r="R135" s="357"/>
      <c r="S135" s="352">
        <f t="shared" si="48"/>
        <v>105.9</v>
      </c>
      <c r="T135" s="356">
        <f t="shared" si="71"/>
        <v>105.9</v>
      </c>
      <c r="U135" s="358">
        <f t="shared" si="72"/>
        <v>105.9</v>
      </c>
      <c r="V135" s="358">
        <f t="shared" si="73"/>
        <v>0</v>
      </c>
    </row>
    <row r="136" spans="1:22" s="353" customFormat="1" ht="21" customHeight="1" x14ac:dyDescent="0.3">
      <c r="A136" s="354" t="s">
        <v>319</v>
      </c>
      <c r="B136" s="369" t="s">
        <v>61</v>
      </c>
      <c r="C136" s="355" t="s">
        <v>109</v>
      </c>
      <c r="D136" s="366">
        <f t="shared" si="33"/>
        <v>152</v>
      </c>
      <c r="E136" s="366">
        <v>152</v>
      </c>
      <c r="F136" s="366"/>
      <c r="G136" s="366">
        <f t="shared" si="52"/>
        <v>216.7</v>
      </c>
      <c r="H136" s="366">
        <v>216.7</v>
      </c>
      <c r="I136" s="366"/>
      <c r="J136" s="366"/>
      <c r="K136" s="366"/>
      <c r="L136" s="366"/>
      <c r="M136" s="366"/>
      <c r="N136" s="366"/>
      <c r="O136" s="366"/>
      <c r="P136" s="366"/>
      <c r="Q136" s="366"/>
      <c r="R136" s="366"/>
      <c r="S136" s="352">
        <f t="shared" si="48"/>
        <v>0</v>
      </c>
      <c r="T136" s="356">
        <f t="shared" si="49"/>
        <v>216.7</v>
      </c>
      <c r="U136" s="358">
        <f t="shared" si="70"/>
        <v>216.7</v>
      </c>
      <c r="V136" s="367">
        <f t="shared" si="51"/>
        <v>0</v>
      </c>
    </row>
    <row r="137" spans="1:22" s="353" customFormat="1" ht="23.25" customHeight="1" x14ac:dyDescent="0.3">
      <c r="A137" s="354" t="s">
        <v>25</v>
      </c>
      <c r="B137" s="369" t="s">
        <v>61</v>
      </c>
      <c r="C137" s="355" t="s">
        <v>109</v>
      </c>
      <c r="D137" s="366">
        <f t="shared" si="33"/>
        <v>890</v>
      </c>
      <c r="E137" s="366">
        <v>890</v>
      </c>
      <c r="F137" s="366"/>
      <c r="G137" s="366">
        <f t="shared" si="52"/>
        <v>905</v>
      </c>
      <c r="H137" s="366">
        <v>905</v>
      </c>
      <c r="I137" s="366"/>
      <c r="J137" s="366"/>
      <c r="K137" s="366"/>
      <c r="L137" s="366"/>
      <c r="M137" s="366"/>
      <c r="N137" s="366"/>
      <c r="O137" s="366"/>
      <c r="P137" s="366"/>
      <c r="Q137" s="366"/>
      <c r="R137" s="366"/>
      <c r="S137" s="352">
        <f t="shared" si="48"/>
        <v>0</v>
      </c>
      <c r="T137" s="356">
        <f t="shared" si="49"/>
        <v>905</v>
      </c>
      <c r="U137" s="358">
        <f t="shared" si="70"/>
        <v>905</v>
      </c>
      <c r="V137" s="367">
        <f t="shared" si="51"/>
        <v>0</v>
      </c>
    </row>
    <row r="138" spans="1:22" s="353" customFormat="1" ht="21" customHeight="1" x14ac:dyDescent="0.3">
      <c r="A138" s="354" t="s">
        <v>26</v>
      </c>
      <c r="B138" s="369" t="s">
        <v>61</v>
      </c>
      <c r="C138" s="355" t="s">
        <v>109</v>
      </c>
      <c r="D138" s="366">
        <f t="shared" si="33"/>
        <v>48</v>
      </c>
      <c r="E138" s="366">
        <v>48</v>
      </c>
      <c r="F138" s="366"/>
      <c r="G138" s="366">
        <f t="shared" si="52"/>
        <v>48</v>
      </c>
      <c r="H138" s="366">
        <v>48</v>
      </c>
      <c r="I138" s="366"/>
      <c r="J138" s="366">
        <v>-9</v>
      </c>
      <c r="K138" s="366"/>
      <c r="L138" s="366"/>
      <c r="M138" s="366"/>
      <c r="N138" s="366"/>
      <c r="O138" s="366"/>
      <c r="P138" s="366"/>
      <c r="Q138" s="366"/>
      <c r="R138" s="366"/>
      <c r="S138" s="352">
        <f t="shared" si="48"/>
        <v>-9</v>
      </c>
      <c r="T138" s="356">
        <f t="shared" si="49"/>
        <v>39</v>
      </c>
      <c r="U138" s="358">
        <f t="shared" si="70"/>
        <v>39</v>
      </c>
      <c r="V138" s="367">
        <f t="shared" si="51"/>
        <v>0</v>
      </c>
    </row>
    <row r="139" spans="1:22" s="353" customFormat="1" ht="21" customHeight="1" x14ac:dyDescent="0.3">
      <c r="A139" s="354" t="s">
        <v>27</v>
      </c>
      <c r="B139" s="369" t="s">
        <v>61</v>
      </c>
      <c r="C139" s="355" t="s">
        <v>109</v>
      </c>
      <c r="D139" s="366">
        <f t="shared" si="33"/>
        <v>1005</v>
      </c>
      <c r="E139" s="366">
        <v>1005</v>
      </c>
      <c r="F139" s="366"/>
      <c r="G139" s="366">
        <f t="shared" si="52"/>
        <v>1005</v>
      </c>
      <c r="H139" s="366">
        <v>1005</v>
      </c>
      <c r="I139" s="366"/>
      <c r="J139" s="366"/>
      <c r="K139" s="366"/>
      <c r="L139" s="366"/>
      <c r="M139" s="366"/>
      <c r="N139" s="366"/>
      <c r="O139" s="366"/>
      <c r="P139" s="366"/>
      <c r="Q139" s="366"/>
      <c r="R139" s="366"/>
      <c r="S139" s="352">
        <f t="shared" si="48"/>
        <v>0</v>
      </c>
      <c r="T139" s="356">
        <f t="shared" si="49"/>
        <v>1005</v>
      </c>
      <c r="U139" s="358">
        <f t="shared" si="70"/>
        <v>1005</v>
      </c>
      <c r="V139" s="367">
        <f t="shared" si="51"/>
        <v>0</v>
      </c>
    </row>
    <row r="140" spans="1:22" s="353" customFormat="1" ht="20.25" customHeight="1" x14ac:dyDescent="0.3">
      <c r="A140" s="354" t="s">
        <v>28</v>
      </c>
      <c r="B140" s="369" t="s">
        <v>61</v>
      </c>
      <c r="C140" s="355" t="s">
        <v>109</v>
      </c>
      <c r="D140" s="366">
        <f t="shared" si="33"/>
        <v>300</v>
      </c>
      <c r="E140" s="366">
        <v>300</v>
      </c>
      <c r="F140" s="366"/>
      <c r="G140" s="366">
        <f t="shared" si="52"/>
        <v>295.2</v>
      </c>
      <c r="H140" s="366">
        <v>295.2</v>
      </c>
      <c r="I140" s="366"/>
      <c r="J140" s="366">
        <v>-79</v>
      </c>
      <c r="K140" s="366"/>
      <c r="L140" s="366"/>
      <c r="M140" s="366"/>
      <c r="N140" s="366"/>
      <c r="O140" s="366"/>
      <c r="P140" s="366"/>
      <c r="Q140" s="366"/>
      <c r="R140" s="366"/>
      <c r="S140" s="352">
        <f t="shared" si="48"/>
        <v>-79</v>
      </c>
      <c r="T140" s="356">
        <f t="shared" si="49"/>
        <v>216.2</v>
      </c>
      <c r="U140" s="358">
        <f t="shared" si="70"/>
        <v>216.2</v>
      </c>
      <c r="V140" s="367">
        <f t="shared" si="51"/>
        <v>0</v>
      </c>
    </row>
    <row r="141" spans="1:22" s="353" customFormat="1" ht="17.25" customHeight="1" x14ac:dyDescent="0.3">
      <c r="A141" s="349" t="s">
        <v>113</v>
      </c>
      <c r="B141" s="370" t="s">
        <v>61</v>
      </c>
      <c r="C141" s="350" t="s">
        <v>114</v>
      </c>
      <c r="D141" s="351">
        <f t="shared" si="33"/>
        <v>38793.4</v>
      </c>
      <c r="E141" s="352">
        <f>SUM(E142+E143+E144+E145+E146+E147+E148+E149+E150+E151)</f>
        <v>35464.5</v>
      </c>
      <c r="F141" s="352">
        <f>SUM(F142+F143+F144+F145+F146+F147+F148+F150)</f>
        <v>3328.9</v>
      </c>
      <c r="G141" s="351">
        <f>SUM(H141:I141)</f>
        <v>71318.899999999994</v>
      </c>
      <c r="H141" s="352">
        <f>SUM(H142+H143+H144+H145+H146+H147+H148+H149+H150+H151)</f>
        <v>44068.1</v>
      </c>
      <c r="I141" s="352">
        <f t="shared" ref="I141:V141" si="74">SUM(I142+I143+I144+I145+I146+I147+I148+I149+I150+I151)</f>
        <v>27250.800000000003</v>
      </c>
      <c r="J141" s="352">
        <f t="shared" si="74"/>
        <v>-495.1</v>
      </c>
      <c r="K141" s="352">
        <f t="shared" ref="K141:L141" si="75">SUM(K142+K143+K144+K145+K146+K147+K148+K149+K150+K151)</f>
        <v>0</v>
      </c>
      <c r="L141" s="352">
        <f t="shared" si="75"/>
        <v>0</v>
      </c>
      <c r="M141" s="352">
        <f t="shared" si="74"/>
        <v>0</v>
      </c>
      <c r="N141" s="352">
        <f t="shared" si="74"/>
        <v>0</v>
      </c>
      <c r="O141" s="352">
        <f t="shared" si="74"/>
        <v>0</v>
      </c>
      <c r="P141" s="352">
        <f t="shared" si="74"/>
        <v>0</v>
      </c>
      <c r="Q141" s="352">
        <f t="shared" si="74"/>
        <v>309.7</v>
      </c>
      <c r="R141" s="352">
        <f t="shared" si="74"/>
        <v>0</v>
      </c>
      <c r="S141" s="352">
        <f t="shared" si="74"/>
        <v>-185.4</v>
      </c>
      <c r="T141" s="352">
        <f t="shared" si="74"/>
        <v>71133.5</v>
      </c>
      <c r="U141" s="352">
        <f t="shared" si="74"/>
        <v>43573</v>
      </c>
      <c r="V141" s="352">
        <f t="shared" si="74"/>
        <v>27560.500000000007</v>
      </c>
    </row>
    <row r="142" spans="1:22" s="353" customFormat="1" ht="34.5" customHeight="1" x14ac:dyDescent="0.3">
      <c r="A142" s="354" t="s">
        <v>271</v>
      </c>
      <c r="B142" s="369" t="s">
        <v>61</v>
      </c>
      <c r="C142" s="355" t="s">
        <v>114</v>
      </c>
      <c r="D142" s="356">
        <f t="shared" si="33"/>
        <v>28764.5</v>
      </c>
      <c r="E142" s="356">
        <v>28764.5</v>
      </c>
      <c r="F142" s="356"/>
      <c r="G142" s="356">
        <f>SUM(H142:I142)</f>
        <v>31233.599999999999</v>
      </c>
      <c r="H142" s="356">
        <v>31233.599999999999</v>
      </c>
      <c r="I142" s="356"/>
      <c r="J142" s="356">
        <v>514</v>
      </c>
      <c r="K142" s="357"/>
      <c r="L142" s="357"/>
      <c r="M142" s="357"/>
      <c r="N142" s="357"/>
      <c r="O142" s="357"/>
      <c r="P142" s="357"/>
      <c r="Q142" s="357"/>
      <c r="R142" s="357"/>
      <c r="S142" s="352">
        <f t="shared" ref="S142:S211" si="76">SUM(J142:R142)</f>
        <v>514</v>
      </c>
      <c r="T142" s="356">
        <f t="shared" si="49"/>
        <v>31747.599999999999</v>
      </c>
      <c r="U142" s="358">
        <f>H142+J142+K142+M142+N142+L142</f>
        <v>31747.599999999999</v>
      </c>
      <c r="V142" s="358">
        <f t="shared" si="51"/>
        <v>0</v>
      </c>
    </row>
    <row r="143" spans="1:22" s="353" customFormat="1" ht="42.75" hidden="1" customHeight="1" x14ac:dyDescent="0.3">
      <c r="A143" s="354" t="s">
        <v>929</v>
      </c>
      <c r="B143" s="369" t="s">
        <v>61</v>
      </c>
      <c r="C143" s="355" t="s">
        <v>114</v>
      </c>
      <c r="D143" s="356">
        <f t="shared" si="33"/>
        <v>0</v>
      </c>
      <c r="E143" s="356"/>
      <c r="F143" s="356"/>
      <c r="G143" s="356">
        <f t="shared" si="52"/>
        <v>0</v>
      </c>
      <c r="H143" s="356"/>
      <c r="I143" s="356"/>
      <c r="J143" s="356"/>
      <c r="K143" s="357"/>
      <c r="L143" s="357"/>
      <c r="M143" s="357"/>
      <c r="N143" s="357"/>
      <c r="O143" s="357"/>
      <c r="P143" s="357"/>
      <c r="Q143" s="357"/>
      <c r="R143" s="357"/>
      <c r="S143" s="352">
        <f t="shared" si="76"/>
        <v>0</v>
      </c>
      <c r="T143" s="356">
        <f t="shared" si="49"/>
        <v>0</v>
      </c>
      <c r="U143" s="358">
        <f t="shared" ref="U143:U150" si="77">H143+J143+K143+M143+N143+L143</f>
        <v>0</v>
      </c>
      <c r="V143" s="358">
        <f t="shared" si="51"/>
        <v>0</v>
      </c>
    </row>
    <row r="144" spans="1:22" s="353" customFormat="1" ht="39" customHeight="1" x14ac:dyDescent="0.3">
      <c r="A144" s="354" t="s">
        <v>625</v>
      </c>
      <c r="B144" s="369" t="s">
        <v>61</v>
      </c>
      <c r="C144" s="355" t="s">
        <v>114</v>
      </c>
      <c r="D144" s="356">
        <f t="shared" ref="D144:D239" si="78">SUM(E144:F144)</f>
        <v>1100</v>
      </c>
      <c r="E144" s="356">
        <v>1100</v>
      </c>
      <c r="F144" s="356"/>
      <c r="G144" s="356">
        <f t="shared" si="52"/>
        <v>1100</v>
      </c>
      <c r="H144" s="356">
        <v>1100</v>
      </c>
      <c r="I144" s="356"/>
      <c r="J144" s="356">
        <v>-1000</v>
      </c>
      <c r="K144" s="357"/>
      <c r="L144" s="357"/>
      <c r="M144" s="357"/>
      <c r="N144" s="357"/>
      <c r="O144" s="357"/>
      <c r="P144" s="357"/>
      <c r="Q144" s="357"/>
      <c r="R144" s="357"/>
      <c r="S144" s="352">
        <f t="shared" si="76"/>
        <v>-1000</v>
      </c>
      <c r="T144" s="356">
        <f t="shared" ref="T144:T213" si="79">SUM(U144:V144)</f>
        <v>100</v>
      </c>
      <c r="U144" s="358">
        <f t="shared" si="77"/>
        <v>100</v>
      </c>
      <c r="V144" s="358">
        <f t="shared" ref="V144:V213" si="80">SUM(I144+O144+P144+Q144+R144)</f>
        <v>0</v>
      </c>
    </row>
    <row r="145" spans="1:22" s="353" customFormat="1" ht="16.5" hidden="1" customHeight="1" x14ac:dyDescent="0.3">
      <c r="A145" s="354" t="s">
        <v>272</v>
      </c>
      <c r="B145" s="369" t="s">
        <v>61</v>
      </c>
      <c r="C145" s="355" t="s">
        <v>114</v>
      </c>
      <c r="D145" s="356">
        <f t="shared" si="78"/>
        <v>0</v>
      </c>
      <c r="E145" s="356"/>
      <c r="F145" s="356"/>
      <c r="G145" s="356">
        <f t="shared" si="52"/>
        <v>0</v>
      </c>
      <c r="H145" s="356"/>
      <c r="I145" s="356"/>
      <c r="J145" s="356"/>
      <c r="K145" s="357"/>
      <c r="L145" s="357"/>
      <c r="M145" s="357"/>
      <c r="N145" s="357"/>
      <c r="O145" s="357"/>
      <c r="P145" s="357"/>
      <c r="Q145" s="357"/>
      <c r="R145" s="357"/>
      <c r="S145" s="352">
        <f t="shared" si="76"/>
        <v>0</v>
      </c>
      <c r="T145" s="356">
        <f t="shared" si="79"/>
        <v>0</v>
      </c>
      <c r="U145" s="358">
        <f t="shared" si="77"/>
        <v>0</v>
      </c>
      <c r="V145" s="358">
        <f t="shared" si="80"/>
        <v>0</v>
      </c>
    </row>
    <row r="146" spans="1:22" s="353" customFormat="1" ht="54.75" customHeight="1" x14ac:dyDescent="0.3">
      <c r="A146" s="354" t="s">
        <v>626</v>
      </c>
      <c r="B146" s="369" t="s">
        <v>61</v>
      </c>
      <c r="C146" s="355" t="s">
        <v>114</v>
      </c>
      <c r="D146" s="356">
        <f t="shared" si="78"/>
        <v>300</v>
      </c>
      <c r="E146" s="356">
        <v>300</v>
      </c>
      <c r="F146" s="356"/>
      <c r="G146" s="356">
        <f t="shared" si="52"/>
        <v>3858.3</v>
      </c>
      <c r="H146" s="356">
        <v>300</v>
      </c>
      <c r="I146" s="356">
        <v>3558.3</v>
      </c>
      <c r="J146" s="356"/>
      <c r="K146" s="357"/>
      <c r="L146" s="357"/>
      <c r="M146" s="357"/>
      <c r="N146" s="357"/>
      <c r="O146" s="357"/>
      <c r="P146" s="357"/>
      <c r="Q146" s="357">
        <v>309.7</v>
      </c>
      <c r="R146" s="357"/>
      <c r="S146" s="352">
        <f t="shared" si="76"/>
        <v>309.7</v>
      </c>
      <c r="T146" s="356">
        <f t="shared" si="79"/>
        <v>4168</v>
      </c>
      <c r="U146" s="358">
        <f t="shared" si="77"/>
        <v>300</v>
      </c>
      <c r="V146" s="358">
        <f t="shared" si="80"/>
        <v>3868</v>
      </c>
    </row>
    <row r="147" spans="1:22" s="353" customFormat="1" ht="51.75" customHeight="1" x14ac:dyDescent="0.3">
      <c r="A147" s="354" t="s">
        <v>930</v>
      </c>
      <c r="B147" s="369" t="s">
        <v>61</v>
      </c>
      <c r="C147" s="355" t="s">
        <v>114</v>
      </c>
      <c r="D147" s="356">
        <f t="shared" si="78"/>
        <v>1000</v>
      </c>
      <c r="E147" s="356">
        <v>1000</v>
      </c>
      <c r="F147" s="356"/>
      <c r="G147" s="356">
        <f t="shared" si="52"/>
        <v>7186.7</v>
      </c>
      <c r="H147" s="356">
        <v>6545</v>
      </c>
      <c r="I147" s="356">
        <v>641.70000000000005</v>
      </c>
      <c r="J147" s="356"/>
      <c r="K147" s="357"/>
      <c r="L147" s="357"/>
      <c r="M147" s="357"/>
      <c r="N147" s="357"/>
      <c r="O147" s="357"/>
      <c r="P147" s="357"/>
      <c r="Q147" s="357"/>
      <c r="R147" s="357"/>
      <c r="S147" s="352">
        <f t="shared" si="76"/>
        <v>0</v>
      </c>
      <c r="T147" s="356">
        <f t="shared" si="79"/>
        <v>7186.7</v>
      </c>
      <c r="U147" s="358">
        <f t="shared" si="77"/>
        <v>6545</v>
      </c>
      <c r="V147" s="358">
        <f t="shared" si="80"/>
        <v>641.70000000000005</v>
      </c>
    </row>
    <row r="148" spans="1:22" s="353" customFormat="1" ht="0.75" hidden="1" customHeight="1" x14ac:dyDescent="0.3">
      <c r="A148" s="354" t="s">
        <v>669</v>
      </c>
      <c r="B148" s="369" t="s">
        <v>61</v>
      </c>
      <c r="C148" s="355" t="s">
        <v>114</v>
      </c>
      <c r="D148" s="356">
        <f t="shared" si="78"/>
        <v>0</v>
      </c>
      <c r="E148" s="356"/>
      <c r="F148" s="356"/>
      <c r="G148" s="356">
        <f t="shared" si="52"/>
        <v>0</v>
      </c>
      <c r="H148" s="356"/>
      <c r="I148" s="356"/>
      <c r="J148" s="356"/>
      <c r="K148" s="357"/>
      <c r="L148" s="357"/>
      <c r="M148" s="357"/>
      <c r="N148" s="357"/>
      <c r="O148" s="357"/>
      <c r="P148" s="357"/>
      <c r="Q148" s="357"/>
      <c r="R148" s="357"/>
      <c r="S148" s="352">
        <f t="shared" si="76"/>
        <v>0</v>
      </c>
      <c r="T148" s="356">
        <f t="shared" si="79"/>
        <v>0</v>
      </c>
      <c r="U148" s="358">
        <f t="shared" si="77"/>
        <v>0</v>
      </c>
      <c r="V148" s="358">
        <f t="shared" si="80"/>
        <v>0</v>
      </c>
    </row>
    <row r="149" spans="1:22" s="353" customFormat="1" ht="43.5" customHeight="1" x14ac:dyDescent="0.3">
      <c r="A149" s="354" t="s">
        <v>308</v>
      </c>
      <c r="B149" s="369" t="s">
        <v>61</v>
      </c>
      <c r="C149" s="355" t="s">
        <v>114</v>
      </c>
      <c r="D149" s="356">
        <f t="shared" si="78"/>
        <v>300</v>
      </c>
      <c r="E149" s="356">
        <v>300</v>
      </c>
      <c r="F149" s="356"/>
      <c r="G149" s="356">
        <f t="shared" si="52"/>
        <v>406.4</v>
      </c>
      <c r="H149" s="356">
        <v>406.4</v>
      </c>
      <c r="I149" s="356"/>
      <c r="J149" s="356">
        <v>-9.1</v>
      </c>
      <c r="K149" s="357"/>
      <c r="L149" s="357"/>
      <c r="M149" s="357"/>
      <c r="N149" s="357"/>
      <c r="O149" s="357"/>
      <c r="P149" s="357"/>
      <c r="Q149" s="357"/>
      <c r="R149" s="357"/>
      <c r="S149" s="352">
        <f t="shared" si="76"/>
        <v>-9.1</v>
      </c>
      <c r="T149" s="356">
        <f t="shared" si="79"/>
        <v>397.29999999999995</v>
      </c>
      <c r="U149" s="358">
        <f t="shared" si="77"/>
        <v>397.29999999999995</v>
      </c>
      <c r="V149" s="358">
        <f t="shared" si="80"/>
        <v>0</v>
      </c>
    </row>
    <row r="150" spans="1:22" s="353" customFormat="1" ht="35.25" customHeight="1" x14ac:dyDescent="0.3">
      <c r="A150" s="354" t="s">
        <v>317</v>
      </c>
      <c r="B150" s="369" t="s">
        <v>61</v>
      </c>
      <c r="C150" s="355" t="s">
        <v>114</v>
      </c>
      <c r="D150" s="356">
        <f t="shared" si="78"/>
        <v>3328.9</v>
      </c>
      <c r="E150" s="356"/>
      <c r="F150" s="356">
        <v>3328.9</v>
      </c>
      <c r="G150" s="356">
        <f t="shared" si="52"/>
        <v>3328.9</v>
      </c>
      <c r="H150" s="356"/>
      <c r="I150" s="356">
        <v>3328.9</v>
      </c>
      <c r="J150" s="356"/>
      <c r="K150" s="357"/>
      <c r="L150" s="357"/>
      <c r="M150" s="357"/>
      <c r="N150" s="357"/>
      <c r="O150" s="357"/>
      <c r="P150" s="357"/>
      <c r="Q150" s="357"/>
      <c r="R150" s="357"/>
      <c r="S150" s="352">
        <f t="shared" si="76"/>
        <v>0</v>
      </c>
      <c r="T150" s="356">
        <f t="shared" si="79"/>
        <v>3328.9</v>
      </c>
      <c r="U150" s="358">
        <f t="shared" si="77"/>
        <v>0</v>
      </c>
      <c r="V150" s="358">
        <f t="shared" si="80"/>
        <v>3328.9</v>
      </c>
    </row>
    <row r="151" spans="1:22" s="363" customFormat="1" ht="99" customHeight="1" x14ac:dyDescent="0.3">
      <c r="A151" s="361" t="s">
        <v>697</v>
      </c>
      <c r="B151" s="370" t="s">
        <v>61</v>
      </c>
      <c r="C151" s="350" t="s">
        <v>114</v>
      </c>
      <c r="D151" s="362">
        <f t="shared" si="78"/>
        <v>4000</v>
      </c>
      <c r="E151" s="362">
        <v>4000</v>
      </c>
      <c r="F151" s="362"/>
      <c r="G151" s="362">
        <f>SUM(H151:I151)</f>
        <v>24205.000000000004</v>
      </c>
      <c r="H151" s="362">
        <f>SUM(H152:H173)</f>
        <v>4483.0999999999995</v>
      </c>
      <c r="I151" s="362">
        <f t="shared" ref="I151:T151" si="81">SUM(I152:I173)</f>
        <v>19721.900000000005</v>
      </c>
      <c r="J151" s="362">
        <f t="shared" si="81"/>
        <v>0</v>
      </c>
      <c r="K151" s="362">
        <f t="shared" ref="K151:L151" si="82">SUM(K152:K173)</f>
        <v>0</v>
      </c>
      <c r="L151" s="362">
        <f t="shared" si="82"/>
        <v>0</v>
      </c>
      <c r="M151" s="362">
        <f t="shared" si="81"/>
        <v>0</v>
      </c>
      <c r="N151" s="362">
        <f t="shared" si="81"/>
        <v>0</v>
      </c>
      <c r="O151" s="362">
        <f>SUM(O152:O173)</f>
        <v>0</v>
      </c>
      <c r="P151" s="362">
        <f t="shared" si="81"/>
        <v>0</v>
      </c>
      <c r="Q151" s="362">
        <f t="shared" si="81"/>
        <v>0</v>
      </c>
      <c r="R151" s="362">
        <f t="shared" si="81"/>
        <v>0</v>
      </c>
      <c r="S151" s="362">
        <f t="shared" si="81"/>
        <v>0</v>
      </c>
      <c r="T151" s="362">
        <f t="shared" si="81"/>
        <v>24204.999999999996</v>
      </c>
      <c r="U151" s="362">
        <f>SUM(U152:U173)</f>
        <v>4483.0999999999995</v>
      </c>
      <c r="V151" s="362">
        <f>SUM(V152:V173)</f>
        <v>19721.900000000005</v>
      </c>
    </row>
    <row r="152" spans="1:22" s="353" customFormat="1" ht="29.25" customHeight="1" x14ac:dyDescent="0.3">
      <c r="A152" s="354" t="s">
        <v>543</v>
      </c>
      <c r="B152" s="369" t="s">
        <v>61</v>
      </c>
      <c r="C152" s="355" t="s">
        <v>114</v>
      </c>
      <c r="D152" s="356">
        <v>4000</v>
      </c>
      <c r="E152" s="356"/>
      <c r="F152" s="356"/>
      <c r="G152" s="356">
        <f>SUM(H152:I152)</f>
        <v>19327.400000000001</v>
      </c>
      <c r="H152" s="356">
        <v>4354.6000000000004</v>
      </c>
      <c r="I152" s="356">
        <v>14972.8</v>
      </c>
      <c r="J152" s="356"/>
      <c r="K152" s="357"/>
      <c r="L152" s="357"/>
      <c r="M152" s="357"/>
      <c r="N152" s="357"/>
      <c r="O152" s="357"/>
      <c r="P152" s="357"/>
      <c r="Q152" s="357"/>
      <c r="R152" s="357"/>
      <c r="S152" s="352">
        <f t="shared" si="76"/>
        <v>0</v>
      </c>
      <c r="T152" s="356">
        <f t="shared" si="79"/>
        <v>19327.400000000001</v>
      </c>
      <c r="U152" s="358">
        <f>H152+J152+K152+M152+N152+L152</f>
        <v>4354.6000000000004</v>
      </c>
      <c r="V152" s="358">
        <f t="shared" si="80"/>
        <v>14972.8</v>
      </c>
    </row>
    <row r="153" spans="1:22" s="353" customFormat="1" ht="23.25" customHeight="1" x14ac:dyDescent="0.3">
      <c r="A153" s="354" t="s">
        <v>698</v>
      </c>
      <c r="B153" s="369" t="s">
        <v>61</v>
      </c>
      <c r="C153" s="355" t="s">
        <v>114</v>
      </c>
      <c r="D153" s="356"/>
      <c r="E153" s="356"/>
      <c r="F153" s="356"/>
      <c r="G153" s="356">
        <f t="shared" ref="G153:G170" si="83">SUM(H153:I153)</f>
        <v>753.8</v>
      </c>
      <c r="H153" s="357">
        <v>7.5</v>
      </c>
      <c r="I153" s="357">
        <v>746.3</v>
      </c>
      <c r="J153" s="357"/>
      <c r="K153" s="357"/>
      <c r="L153" s="357"/>
      <c r="M153" s="357"/>
      <c r="N153" s="357"/>
      <c r="O153" s="357"/>
      <c r="P153" s="357"/>
      <c r="Q153" s="357"/>
      <c r="R153" s="357"/>
      <c r="S153" s="352">
        <f t="shared" si="76"/>
        <v>0</v>
      </c>
      <c r="T153" s="356">
        <f t="shared" si="79"/>
        <v>753.8</v>
      </c>
      <c r="U153" s="358">
        <f t="shared" ref="U153:U173" si="84">H153+J153+K153+M153+N153+L153</f>
        <v>7.5</v>
      </c>
      <c r="V153" s="358">
        <f t="shared" si="80"/>
        <v>746.3</v>
      </c>
    </row>
    <row r="154" spans="1:22" s="353" customFormat="1" ht="25.5" customHeight="1" x14ac:dyDescent="0.3">
      <c r="A154" s="354" t="s">
        <v>156</v>
      </c>
      <c r="B154" s="369" t="s">
        <v>61</v>
      </c>
      <c r="C154" s="355" t="s">
        <v>114</v>
      </c>
      <c r="D154" s="356"/>
      <c r="E154" s="356"/>
      <c r="F154" s="356"/>
      <c r="G154" s="356">
        <f t="shared" si="83"/>
        <v>18.8</v>
      </c>
      <c r="H154" s="357">
        <v>0.2</v>
      </c>
      <c r="I154" s="357">
        <v>18.600000000000001</v>
      </c>
      <c r="J154" s="357"/>
      <c r="K154" s="357"/>
      <c r="L154" s="357"/>
      <c r="M154" s="357"/>
      <c r="N154" s="357"/>
      <c r="O154" s="357"/>
      <c r="P154" s="357"/>
      <c r="Q154" s="357"/>
      <c r="R154" s="357"/>
      <c r="S154" s="352">
        <f t="shared" si="76"/>
        <v>0</v>
      </c>
      <c r="T154" s="356">
        <f t="shared" si="79"/>
        <v>18.8</v>
      </c>
      <c r="U154" s="358">
        <f t="shared" si="84"/>
        <v>0.2</v>
      </c>
      <c r="V154" s="358">
        <f t="shared" si="80"/>
        <v>18.600000000000001</v>
      </c>
    </row>
    <row r="155" spans="1:22" s="353" customFormat="1" ht="26.25" customHeight="1" x14ac:dyDescent="0.3">
      <c r="A155" s="354" t="s">
        <v>154</v>
      </c>
      <c r="B155" s="369" t="s">
        <v>61</v>
      </c>
      <c r="C155" s="355" t="s">
        <v>114</v>
      </c>
      <c r="D155" s="356"/>
      <c r="E155" s="356"/>
      <c r="F155" s="356"/>
      <c r="G155" s="356">
        <f t="shared" si="83"/>
        <v>268.8</v>
      </c>
      <c r="H155" s="357">
        <v>2.7</v>
      </c>
      <c r="I155" s="357">
        <v>266.10000000000002</v>
      </c>
      <c r="J155" s="357"/>
      <c r="K155" s="357"/>
      <c r="L155" s="357"/>
      <c r="M155" s="357"/>
      <c r="N155" s="357"/>
      <c r="O155" s="357"/>
      <c r="P155" s="357"/>
      <c r="Q155" s="357"/>
      <c r="R155" s="357"/>
      <c r="S155" s="352">
        <f t="shared" si="76"/>
        <v>0</v>
      </c>
      <c r="T155" s="356">
        <f t="shared" si="79"/>
        <v>268.8</v>
      </c>
      <c r="U155" s="358">
        <f t="shared" si="84"/>
        <v>2.7</v>
      </c>
      <c r="V155" s="358">
        <f t="shared" si="80"/>
        <v>266.10000000000002</v>
      </c>
    </row>
    <row r="156" spans="1:22" s="353" customFormat="1" ht="24" customHeight="1" x14ac:dyDescent="0.3">
      <c r="A156" s="354" t="s">
        <v>613</v>
      </c>
      <c r="B156" s="369" t="s">
        <v>61</v>
      </c>
      <c r="C156" s="355" t="s">
        <v>114</v>
      </c>
      <c r="D156" s="356"/>
      <c r="E156" s="356"/>
      <c r="F156" s="356"/>
      <c r="G156" s="356">
        <f t="shared" si="83"/>
        <v>220.7</v>
      </c>
      <c r="H156" s="357">
        <v>2.2000000000000002</v>
      </c>
      <c r="I156" s="357">
        <v>218.5</v>
      </c>
      <c r="J156" s="357"/>
      <c r="K156" s="357"/>
      <c r="L156" s="357"/>
      <c r="M156" s="357"/>
      <c r="N156" s="357"/>
      <c r="O156" s="357"/>
      <c r="P156" s="357"/>
      <c r="Q156" s="357"/>
      <c r="R156" s="357"/>
      <c r="S156" s="352">
        <f t="shared" si="76"/>
        <v>0</v>
      </c>
      <c r="T156" s="356">
        <f t="shared" si="79"/>
        <v>220.7</v>
      </c>
      <c r="U156" s="358">
        <f t="shared" si="84"/>
        <v>2.2000000000000002</v>
      </c>
      <c r="V156" s="358">
        <f t="shared" si="80"/>
        <v>218.5</v>
      </c>
    </row>
    <row r="157" spans="1:22" s="353" customFormat="1" ht="24" customHeight="1" x14ac:dyDescent="0.3">
      <c r="A157" s="354" t="s">
        <v>586</v>
      </c>
      <c r="B157" s="369" t="s">
        <v>61</v>
      </c>
      <c r="C157" s="355" t="s">
        <v>114</v>
      </c>
      <c r="D157" s="356"/>
      <c r="E157" s="356"/>
      <c r="F157" s="356"/>
      <c r="G157" s="356">
        <f t="shared" si="83"/>
        <v>15.1</v>
      </c>
      <c r="H157" s="357">
        <v>0.2</v>
      </c>
      <c r="I157" s="357">
        <v>14.9</v>
      </c>
      <c r="J157" s="357"/>
      <c r="K157" s="357"/>
      <c r="L157" s="357"/>
      <c r="M157" s="357"/>
      <c r="N157" s="357"/>
      <c r="O157" s="357"/>
      <c r="P157" s="357"/>
      <c r="Q157" s="357"/>
      <c r="R157" s="357"/>
      <c r="S157" s="352">
        <f t="shared" ref="S157" si="85">SUM(J157:R157)</f>
        <v>0</v>
      </c>
      <c r="T157" s="356">
        <f t="shared" ref="T157" si="86">SUM(U157:V157)</f>
        <v>15.1</v>
      </c>
      <c r="U157" s="358">
        <f t="shared" si="84"/>
        <v>0.2</v>
      </c>
      <c r="V157" s="358">
        <f t="shared" ref="V157" si="87">SUM(I157+O157+P157+Q157+R157)</f>
        <v>14.9</v>
      </c>
    </row>
    <row r="158" spans="1:22" s="353" customFormat="1" ht="26.25" customHeight="1" x14ac:dyDescent="0.3">
      <c r="A158" s="354" t="s">
        <v>558</v>
      </c>
      <c r="B158" s="369" t="s">
        <v>61</v>
      </c>
      <c r="C158" s="355" t="s">
        <v>114</v>
      </c>
      <c r="D158" s="356"/>
      <c r="E158" s="356"/>
      <c r="F158" s="356"/>
      <c r="G158" s="356">
        <f t="shared" si="83"/>
        <v>265</v>
      </c>
      <c r="H158" s="357">
        <v>2.7</v>
      </c>
      <c r="I158" s="357">
        <v>262.3</v>
      </c>
      <c r="J158" s="357"/>
      <c r="K158" s="357"/>
      <c r="L158" s="357"/>
      <c r="M158" s="357"/>
      <c r="N158" s="357"/>
      <c r="O158" s="357"/>
      <c r="P158" s="357"/>
      <c r="Q158" s="357"/>
      <c r="R158" s="357"/>
      <c r="S158" s="352">
        <f t="shared" si="76"/>
        <v>0</v>
      </c>
      <c r="T158" s="356">
        <f t="shared" si="79"/>
        <v>265</v>
      </c>
      <c r="U158" s="358">
        <f t="shared" si="84"/>
        <v>2.7</v>
      </c>
      <c r="V158" s="358">
        <f t="shared" si="80"/>
        <v>262.3</v>
      </c>
    </row>
    <row r="159" spans="1:22" s="353" customFormat="1" ht="26.25" customHeight="1" x14ac:dyDescent="0.3">
      <c r="A159" s="354" t="s">
        <v>803</v>
      </c>
      <c r="B159" s="369" t="s">
        <v>61</v>
      </c>
      <c r="C159" s="355" t="s">
        <v>114</v>
      </c>
      <c r="D159" s="356"/>
      <c r="E159" s="356"/>
      <c r="F159" s="356"/>
      <c r="G159" s="356">
        <f t="shared" si="83"/>
        <v>111.69999999999999</v>
      </c>
      <c r="H159" s="357">
        <v>1.1000000000000001</v>
      </c>
      <c r="I159" s="357">
        <v>110.6</v>
      </c>
      <c r="J159" s="357"/>
      <c r="K159" s="357"/>
      <c r="L159" s="357"/>
      <c r="M159" s="357"/>
      <c r="N159" s="357"/>
      <c r="O159" s="357"/>
      <c r="P159" s="357"/>
      <c r="Q159" s="357"/>
      <c r="R159" s="357"/>
      <c r="S159" s="352">
        <f t="shared" ref="S159" si="88">SUM(J159:R159)</f>
        <v>0</v>
      </c>
      <c r="T159" s="356">
        <f t="shared" ref="T159" si="89">SUM(U159:V159)</f>
        <v>111.69999999999999</v>
      </c>
      <c r="U159" s="358">
        <f t="shared" si="84"/>
        <v>1.1000000000000001</v>
      </c>
      <c r="V159" s="358">
        <f t="shared" ref="V159" si="90">SUM(I159+O159+P159+Q159+R159)</f>
        <v>110.6</v>
      </c>
    </row>
    <row r="160" spans="1:22" s="353" customFormat="1" ht="24.75" customHeight="1" x14ac:dyDescent="0.3">
      <c r="A160" s="354" t="s">
        <v>699</v>
      </c>
      <c r="B160" s="369" t="s">
        <v>61</v>
      </c>
      <c r="C160" s="355" t="s">
        <v>114</v>
      </c>
      <c r="D160" s="356"/>
      <c r="E160" s="356"/>
      <c r="F160" s="356"/>
      <c r="G160" s="356">
        <f t="shared" si="83"/>
        <v>18.600000000000001</v>
      </c>
      <c r="H160" s="357">
        <v>2.2999999999999998</v>
      </c>
      <c r="I160" s="357">
        <v>16.3</v>
      </c>
      <c r="J160" s="357"/>
      <c r="K160" s="357"/>
      <c r="L160" s="357"/>
      <c r="M160" s="357"/>
      <c r="N160" s="357"/>
      <c r="O160" s="357"/>
      <c r="P160" s="357"/>
      <c r="Q160" s="357"/>
      <c r="R160" s="357"/>
      <c r="S160" s="352">
        <f t="shared" si="76"/>
        <v>0</v>
      </c>
      <c r="T160" s="356">
        <f t="shared" si="79"/>
        <v>18.600000000000001</v>
      </c>
      <c r="U160" s="358">
        <f t="shared" si="84"/>
        <v>2.2999999999999998</v>
      </c>
      <c r="V160" s="358">
        <f t="shared" si="80"/>
        <v>16.3</v>
      </c>
    </row>
    <row r="161" spans="1:22" s="353" customFormat="1" ht="24.75" customHeight="1" x14ac:dyDescent="0.3">
      <c r="A161" s="354" t="s">
        <v>44</v>
      </c>
      <c r="B161" s="369" t="s">
        <v>61</v>
      </c>
      <c r="C161" s="355" t="s">
        <v>114</v>
      </c>
      <c r="D161" s="356"/>
      <c r="E161" s="356"/>
      <c r="F161" s="356"/>
      <c r="G161" s="356">
        <f t="shared" si="83"/>
        <v>283.8</v>
      </c>
      <c r="H161" s="357">
        <v>21.6</v>
      </c>
      <c r="I161" s="357">
        <v>262.2</v>
      </c>
      <c r="J161" s="357"/>
      <c r="K161" s="357"/>
      <c r="L161" s="357"/>
      <c r="M161" s="357"/>
      <c r="N161" s="357"/>
      <c r="O161" s="357"/>
      <c r="P161" s="357"/>
      <c r="Q161" s="357"/>
      <c r="R161" s="357"/>
      <c r="S161" s="352">
        <f t="shared" si="76"/>
        <v>0</v>
      </c>
      <c r="T161" s="356">
        <f t="shared" si="79"/>
        <v>283.8</v>
      </c>
      <c r="U161" s="358">
        <f t="shared" si="84"/>
        <v>21.6</v>
      </c>
      <c r="V161" s="358">
        <f t="shared" si="80"/>
        <v>262.2</v>
      </c>
    </row>
    <row r="162" spans="1:22" s="353" customFormat="1" ht="24.75" customHeight="1" x14ac:dyDescent="0.3">
      <c r="A162" s="354" t="s">
        <v>802</v>
      </c>
      <c r="B162" s="369" t="s">
        <v>61</v>
      </c>
      <c r="C162" s="355" t="s">
        <v>114</v>
      </c>
      <c r="D162" s="356"/>
      <c r="E162" s="356"/>
      <c r="F162" s="356"/>
      <c r="G162" s="356">
        <f t="shared" si="83"/>
        <v>7.5</v>
      </c>
      <c r="H162" s="357">
        <v>0.1</v>
      </c>
      <c r="I162" s="357">
        <v>7.4</v>
      </c>
      <c r="J162" s="357"/>
      <c r="K162" s="357"/>
      <c r="L162" s="357"/>
      <c r="M162" s="357"/>
      <c r="N162" s="357"/>
      <c r="O162" s="357"/>
      <c r="P162" s="357"/>
      <c r="Q162" s="357"/>
      <c r="R162" s="357"/>
      <c r="S162" s="352">
        <f t="shared" ref="S162:S163" si="91">SUM(J162:R162)</f>
        <v>0</v>
      </c>
      <c r="T162" s="356">
        <f t="shared" ref="T162:T163" si="92">SUM(U162:V162)</f>
        <v>7.5</v>
      </c>
      <c r="U162" s="358">
        <f t="shared" si="84"/>
        <v>0.1</v>
      </c>
      <c r="V162" s="358">
        <f t="shared" ref="V162" si="93">SUM(I162+O162+P162+Q162+R162)</f>
        <v>7.4</v>
      </c>
    </row>
    <row r="163" spans="1:22" s="353" customFormat="1" ht="24.75" customHeight="1" x14ac:dyDescent="0.3">
      <c r="A163" s="354" t="s">
        <v>825</v>
      </c>
      <c r="B163" s="369" t="s">
        <v>61</v>
      </c>
      <c r="C163" s="355" t="s">
        <v>114</v>
      </c>
      <c r="D163" s="356"/>
      <c r="E163" s="356"/>
      <c r="F163" s="356"/>
      <c r="G163" s="356">
        <f t="shared" si="83"/>
        <v>94</v>
      </c>
      <c r="H163" s="357">
        <v>18.8</v>
      </c>
      <c r="I163" s="357">
        <v>75.2</v>
      </c>
      <c r="J163" s="357"/>
      <c r="K163" s="357"/>
      <c r="L163" s="357"/>
      <c r="M163" s="357"/>
      <c r="N163" s="357"/>
      <c r="O163" s="357"/>
      <c r="P163" s="357"/>
      <c r="Q163" s="357"/>
      <c r="R163" s="357"/>
      <c r="S163" s="352">
        <f t="shared" si="91"/>
        <v>0</v>
      </c>
      <c r="T163" s="356">
        <f t="shared" si="92"/>
        <v>94</v>
      </c>
      <c r="U163" s="358">
        <f t="shared" si="84"/>
        <v>18.8</v>
      </c>
      <c r="V163" s="358">
        <v>75.2</v>
      </c>
    </row>
    <row r="164" spans="1:22" s="353" customFormat="1" ht="24.75" customHeight="1" x14ac:dyDescent="0.3">
      <c r="A164" s="354" t="s">
        <v>804</v>
      </c>
      <c r="B164" s="369" t="s">
        <v>61</v>
      </c>
      <c r="C164" s="355" t="s">
        <v>114</v>
      </c>
      <c r="D164" s="356"/>
      <c r="E164" s="356"/>
      <c r="F164" s="356"/>
      <c r="G164" s="356">
        <f t="shared" si="83"/>
        <v>35.200000000000003</v>
      </c>
      <c r="H164" s="357">
        <v>6.2</v>
      </c>
      <c r="I164" s="357">
        <v>29</v>
      </c>
      <c r="J164" s="357"/>
      <c r="K164" s="357"/>
      <c r="L164" s="357"/>
      <c r="M164" s="357"/>
      <c r="N164" s="357"/>
      <c r="O164" s="357"/>
      <c r="P164" s="357"/>
      <c r="Q164" s="357"/>
      <c r="R164" s="357"/>
      <c r="S164" s="352">
        <f t="shared" ref="S164" si="94">SUM(J164:R164)</f>
        <v>0</v>
      </c>
      <c r="T164" s="356">
        <f t="shared" ref="T164" si="95">SUM(U164:V164)</f>
        <v>35.200000000000003</v>
      </c>
      <c r="U164" s="358">
        <f t="shared" si="84"/>
        <v>6.2</v>
      </c>
      <c r="V164" s="358">
        <f t="shared" ref="V164" si="96">SUM(I164+O164+P164+Q164+R164)</f>
        <v>29</v>
      </c>
    </row>
    <row r="165" spans="1:22" s="353" customFormat="1" ht="24.75" customHeight="1" x14ac:dyDescent="0.3">
      <c r="A165" s="354" t="s">
        <v>162</v>
      </c>
      <c r="B165" s="369" t="s">
        <v>61</v>
      </c>
      <c r="C165" s="355" t="s">
        <v>114</v>
      </c>
      <c r="D165" s="356"/>
      <c r="E165" s="356"/>
      <c r="F165" s="356"/>
      <c r="G165" s="356">
        <f t="shared" si="83"/>
        <v>204.7</v>
      </c>
      <c r="H165" s="357">
        <v>2</v>
      </c>
      <c r="I165" s="357">
        <v>202.7</v>
      </c>
      <c r="J165" s="357"/>
      <c r="K165" s="357"/>
      <c r="L165" s="357"/>
      <c r="M165" s="357"/>
      <c r="N165" s="357"/>
      <c r="O165" s="357"/>
      <c r="P165" s="357"/>
      <c r="Q165" s="357"/>
      <c r="R165" s="357"/>
      <c r="S165" s="352">
        <f t="shared" ref="S165" si="97">SUM(J165:R165)</f>
        <v>0</v>
      </c>
      <c r="T165" s="356">
        <f t="shared" ref="T165" si="98">SUM(U165:V165)</f>
        <v>204.7</v>
      </c>
      <c r="U165" s="358">
        <f t="shared" si="84"/>
        <v>2</v>
      </c>
      <c r="V165" s="358">
        <f t="shared" ref="V165" si="99">SUM(I165+O165+P165+Q165+R165)</f>
        <v>202.7</v>
      </c>
    </row>
    <row r="166" spans="1:22" s="353" customFormat="1" ht="27" customHeight="1" x14ac:dyDescent="0.3">
      <c r="A166" s="354" t="s">
        <v>163</v>
      </c>
      <c r="B166" s="369" t="s">
        <v>61</v>
      </c>
      <c r="C166" s="355" t="s">
        <v>114</v>
      </c>
      <c r="D166" s="356"/>
      <c r="E166" s="356"/>
      <c r="F166" s="356"/>
      <c r="G166" s="356">
        <f t="shared" si="83"/>
        <v>174.2</v>
      </c>
      <c r="H166" s="357">
        <v>1.7</v>
      </c>
      <c r="I166" s="357">
        <v>172.5</v>
      </c>
      <c r="J166" s="357"/>
      <c r="K166" s="357"/>
      <c r="L166" s="357"/>
      <c r="M166" s="357"/>
      <c r="N166" s="357"/>
      <c r="O166" s="357"/>
      <c r="P166" s="357"/>
      <c r="Q166" s="357"/>
      <c r="R166" s="357"/>
      <c r="S166" s="352">
        <f t="shared" si="76"/>
        <v>0</v>
      </c>
      <c r="T166" s="356">
        <f t="shared" si="79"/>
        <v>174.2</v>
      </c>
      <c r="U166" s="358">
        <f t="shared" si="84"/>
        <v>1.7</v>
      </c>
      <c r="V166" s="358">
        <f t="shared" si="80"/>
        <v>172.5</v>
      </c>
    </row>
    <row r="167" spans="1:22" s="353" customFormat="1" ht="24" customHeight="1" x14ac:dyDescent="0.3">
      <c r="A167" s="354" t="s">
        <v>552</v>
      </c>
      <c r="B167" s="369" t="s">
        <v>61</v>
      </c>
      <c r="C167" s="355" t="s">
        <v>114</v>
      </c>
      <c r="D167" s="356"/>
      <c r="E167" s="356"/>
      <c r="F167" s="356"/>
      <c r="G167" s="356">
        <f t="shared" si="83"/>
        <v>193.6</v>
      </c>
      <c r="H167" s="357">
        <v>1.9</v>
      </c>
      <c r="I167" s="357">
        <v>191.7</v>
      </c>
      <c r="J167" s="357"/>
      <c r="K167" s="357"/>
      <c r="L167" s="357"/>
      <c r="M167" s="357"/>
      <c r="N167" s="357"/>
      <c r="O167" s="357"/>
      <c r="P167" s="357"/>
      <c r="Q167" s="357"/>
      <c r="R167" s="357"/>
      <c r="S167" s="352">
        <f t="shared" si="76"/>
        <v>0</v>
      </c>
      <c r="T167" s="356">
        <f t="shared" si="79"/>
        <v>193.6</v>
      </c>
      <c r="U167" s="358">
        <f t="shared" si="84"/>
        <v>1.9</v>
      </c>
      <c r="V167" s="358">
        <f t="shared" si="80"/>
        <v>191.7</v>
      </c>
    </row>
    <row r="168" spans="1:22" s="353" customFormat="1" ht="21" customHeight="1" x14ac:dyDescent="0.3">
      <c r="A168" s="354" t="s">
        <v>160</v>
      </c>
      <c r="B168" s="369" t="s">
        <v>61</v>
      </c>
      <c r="C168" s="355" t="s">
        <v>114</v>
      </c>
      <c r="D168" s="356"/>
      <c r="E168" s="356"/>
      <c r="F168" s="356"/>
      <c r="G168" s="356">
        <f t="shared" si="83"/>
        <v>224.1</v>
      </c>
      <c r="H168" s="357">
        <v>2.2000000000000002</v>
      </c>
      <c r="I168" s="357">
        <v>221.9</v>
      </c>
      <c r="J168" s="357"/>
      <c r="K168" s="357"/>
      <c r="L168" s="357"/>
      <c r="M168" s="357"/>
      <c r="N168" s="357"/>
      <c r="O168" s="357"/>
      <c r="P168" s="357"/>
      <c r="Q168" s="357"/>
      <c r="R168" s="357"/>
      <c r="S168" s="352">
        <f t="shared" si="76"/>
        <v>0</v>
      </c>
      <c r="T168" s="356">
        <f t="shared" si="79"/>
        <v>224.1</v>
      </c>
      <c r="U168" s="358">
        <f t="shared" si="84"/>
        <v>2.2000000000000002</v>
      </c>
      <c r="V168" s="358">
        <f t="shared" si="80"/>
        <v>221.9</v>
      </c>
    </row>
    <row r="169" spans="1:22" s="353" customFormat="1" ht="21" customHeight="1" x14ac:dyDescent="0.3">
      <c r="A169" s="354" t="s">
        <v>711</v>
      </c>
      <c r="B169" s="369" t="s">
        <v>61</v>
      </c>
      <c r="C169" s="355" t="s">
        <v>114</v>
      </c>
      <c r="D169" s="356"/>
      <c r="E169" s="356"/>
      <c r="F169" s="356"/>
      <c r="G169" s="356">
        <f t="shared" si="83"/>
        <v>224.1</v>
      </c>
      <c r="H169" s="357">
        <v>2.2000000000000002</v>
      </c>
      <c r="I169" s="357">
        <v>221.9</v>
      </c>
      <c r="J169" s="357"/>
      <c r="K169" s="357"/>
      <c r="L169" s="357"/>
      <c r="M169" s="357"/>
      <c r="N169" s="357"/>
      <c r="O169" s="357"/>
      <c r="P169" s="357"/>
      <c r="Q169" s="357"/>
      <c r="R169" s="357"/>
      <c r="S169" s="352">
        <f t="shared" si="76"/>
        <v>0</v>
      </c>
      <c r="T169" s="356">
        <f t="shared" si="79"/>
        <v>224.1</v>
      </c>
      <c r="U169" s="358">
        <f t="shared" si="84"/>
        <v>2.2000000000000002</v>
      </c>
      <c r="V169" s="358">
        <f t="shared" si="80"/>
        <v>221.9</v>
      </c>
    </row>
    <row r="170" spans="1:22" s="353" customFormat="1" ht="22.5" customHeight="1" x14ac:dyDescent="0.3">
      <c r="A170" s="354" t="s">
        <v>665</v>
      </c>
      <c r="B170" s="369" t="s">
        <v>61</v>
      </c>
      <c r="C170" s="355" t="s">
        <v>114</v>
      </c>
      <c r="D170" s="356"/>
      <c r="E170" s="356"/>
      <c r="F170" s="356"/>
      <c r="G170" s="356">
        <f t="shared" si="83"/>
        <v>1140.5</v>
      </c>
      <c r="H170" s="357">
        <v>11.4</v>
      </c>
      <c r="I170" s="357">
        <v>1129.0999999999999</v>
      </c>
      <c r="J170" s="357"/>
      <c r="K170" s="357"/>
      <c r="L170" s="357"/>
      <c r="M170" s="357"/>
      <c r="N170" s="357"/>
      <c r="O170" s="357"/>
      <c r="P170" s="357"/>
      <c r="Q170" s="357"/>
      <c r="R170" s="357"/>
      <c r="S170" s="352">
        <f t="shared" si="76"/>
        <v>0</v>
      </c>
      <c r="T170" s="356">
        <f t="shared" si="79"/>
        <v>1140.5</v>
      </c>
      <c r="U170" s="358">
        <f t="shared" si="84"/>
        <v>11.4</v>
      </c>
      <c r="V170" s="358">
        <f t="shared" si="80"/>
        <v>1129.0999999999999</v>
      </c>
    </row>
    <row r="171" spans="1:22" s="353" customFormat="1" ht="21.75" customHeight="1" x14ac:dyDescent="0.3">
      <c r="A171" s="354" t="s">
        <v>544</v>
      </c>
      <c r="B171" s="369" t="s">
        <v>61</v>
      </c>
      <c r="C171" s="355" t="s">
        <v>114</v>
      </c>
      <c r="D171" s="356"/>
      <c r="E171" s="356"/>
      <c r="F171" s="356"/>
      <c r="G171" s="356">
        <f t="shared" ref="G171:G173" si="100">SUM(H171:I171)</f>
        <v>11.4</v>
      </c>
      <c r="H171" s="356">
        <v>1.5</v>
      </c>
      <c r="I171" s="356">
        <v>9.9</v>
      </c>
      <c r="J171" s="356"/>
      <c r="K171" s="357"/>
      <c r="L171" s="357"/>
      <c r="M171" s="357"/>
      <c r="N171" s="357"/>
      <c r="O171" s="357"/>
      <c r="P171" s="357"/>
      <c r="Q171" s="357"/>
      <c r="R171" s="357"/>
      <c r="S171" s="352">
        <f t="shared" si="76"/>
        <v>0</v>
      </c>
      <c r="T171" s="356">
        <f t="shared" si="79"/>
        <v>11.4</v>
      </c>
      <c r="U171" s="358">
        <f t="shared" si="84"/>
        <v>1.5</v>
      </c>
      <c r="V171" s="358">
        <f t="shared" si="80"/>
        <v>9.9</v>
      </c>
    </row>
    <row r="172" spans="1:22" s="353" customFormat="1" ht="18.75" customHeight="1" x14ac:dyDescent="0.3">
      <c r="A172" s="354" t="s">
        <v>153</v>
      </c>
      <c r="B172" s="369" t="s">
        <v>61</v>
      </c>
      <c r="C172" s="355" t="s">
        <v>114</v>
      </c>
      <c r="D172" s="356"/>
      <c r="E172" s="356"/>
      <c r="F172" s="356"/>
      <c r="G172" s="356">
        <f t="shared" si="100"/>
        <v>99.1</v>
      </c>
      <c r="H172" s="356">
        <v>19.600000000000001</v>
      </c>
      <c r="I172" s="356">
        <v>79.5</v>
      </c>
      <c r="J172" s="356"/>
      <c r="K172" s="357"/>
      <c r="L172" s="357"/>
      <c r="M172" s="357"/>
      <c r="N172" s="357"/>
      <c r="O172" s="357"/>
      <c r="P172" s="357"/>
      <c r="Q172" s="357"/>
      <c r="R172" s="357"/>
      <c r="S172" s="352">
        <f t="shared" si="76"/>
        <v>0</v>
      </c>
      <c r="T172" s="356">
        <f t="shared" si="79"/>
        <v>99.1</v>
      </c>
      <c r="U172" s="358">
        <f t="shared" si="84"/>
        <v>19.600000000000001</v>
      </c>
      <c r="V172" s="358">
        <f t="shared" si="80"/>
        <v>79.5</v>
      </c>
    </row>
    <row r="173" spans="1:22" s="353" customFormat="1" ht="16.5" customHeight="1" x14ac:dyDescent="0.3">
      <c r="A173" s="354" t="s">
        <v>561</v>
      </c>
      <c r="B173" s="369" t="s">
        <v>61</v>
      </c>
      <c r="C173" s="355" t="s">
        <v>114</v>
      </c>
      <c r="D173" s="356"/>
      <c r="E173" s="356"/>
      <c r="F173" s="356"/>
      <c r="G173" s="356">
        <f t="shared" si="100"/>
        <v>512.9</v>
      </c>
      <c r="H173" s="356">
        <v>20.399999999999999</v>
      </c>
      <c r="I173" s="356">
        <v>492.5</v>
      </c>
      <c r="J173" s="356"/>
      <c r="K173" s="357"/>
      <c r="L173" s="357"/>
      <c r="M173" s="357"/>
      <c r="N173" s="357"/>
      <c r="O173" s="357"/>
      <c r="P173" s="357"/>
      <c r="Q173" s="357"/>
      <c r="R173" s="357"/>
      <c r="S173" s="352">
        <f t="shared" si="76"/>
        <v>0</v>
      </c>
      <c r="T173" s="356">
        <f t="shared" si="79"/>
        <v>512.9</v>
      </c>
      <c r="U173" s="358">
        <f t="shared" si="84"/>
        <v>20.399999999999999</v>
      </c>
      <c r="V173" s="358">
        <f t="shared" si="80"/>
        <v>492.5</v>
      </c>
    </row>
    <row r="174" spans="1:22" s="353" customFormat="1" ht="17.25" customHeight="1" x14ac:dyDescent="0.3">
      <c r="A174" s="371" t="s">
        <v>115</v>
      </c>
      <c r="B174" s="350" t="s">
        <v>63</v>
      </c>
      <c r="C174" s="350" t="s">
        <v>56</v>
      </c>
      <c r="D174" s="351">
        <f t="shared" si="78"/>
        <v>171168.7</v>
      </c>
      <c r="E174" s="352">
        <f>SUM(E175+E202+E214)</f>
        <v>149452</v>
      </c>
      <c r="F174" s="352">
        <f>SUM(F175+F202+F214)</f>
        <v>21716.7</v>
      </c>
      <c r="G174" s="351">
        <f t="shared" si="52"/>
        <v>422361.20000000007</v>
      </c>
      <c r="H174" s="352">
        <f t="shared" ref="H174" si="101">SUM(H175+H202+H214+H222)</f>
        <v>209267.30000000005</v>
      </c>
      <c r="I174" s="352">
        <f t="shared" ref="I174" si="102">SUM(I175+I202+I214+I222)</f>
        <v>213093.9</v>
      </c>
      <c r="J174" s="352">
        <f t="shared" ref="J174:K174" si="103">SUM(J175+J202+J214+J222)</f>
        <v>2376.6999999999989</v>
      </c>
      <c r="K174" s="352">
        <f t="shared" si="103"/>
        <v>0</v>
      </c>
      <c r="L174" s="352">
        <f t="shared" ref="L174" si="104">SUM(L175+L202+L214+L222)</f>
        <v>0</v>
      </c>
      <c r="M174" s="352">
        <f t="shared" ref="M174" si="105">SUM(M175+M202+M214+M222)</f>
        <v>0</v>
      </c>
      <c r="N174" s="352">
        <f t="shared" ref="N174" si="106">SUM(N175+N202+N214+N222)</f>
        <v>0</v>
      </c>
      <c r="O174" s="352">
        <f t="shared" ref="O174" si="107">SUM(O175+O202+O214+O222)</f>
        <v>249938.8</v>
      </c>
      <c r="P174" s="352">
        <f t="shared" ref="P174" si="108">SUM(P175+P202+P214+P222)</f>
        <v>0</v>
      </c>
      <c r="Q174" s="352">
        <f t="shared" ref="Q174" si="109">SUM(Q175+Q202+Q214+Q222)</f>
        <v>0</v>
      </c>
      <c r="R174" s="352">
        <f t="shared" ref="R174" si="110">SUM(R175+R202+R214+R222)</f>
        <v>0</v>
      </c>
      <c r="S174" s="352">
        <f t="shared" ref="S174" si="111">SUM(S175+S202+S214+S222)</f>
        <v>252315.5</v>
      </c>
      <c r="T174" s="352">
        <f t="shared" ref="T174:U174" si="112">SUM(T175+T202+T214+T222)</f>
        <v>674676.7</v>
      </c>
      <c r="U174" s="352">
        <f t="shared" si="112"/>
        <v>211644</v>
      </c>
      <c r="V174" s="352">
        <f>SUM(V175+V202+V214+V222)</f>
        <v>463032.7</v>
      </c>
    </row>
    <row r="175" spans="1:22" s="359" customFormat="1" ht="23.25" customHeight="1" x14ac:dyDescent="0.3">
      <c r="A175" s="371" t="s">
        <v>116</v>
      </c>
      <c r="B175" s="350" t="s">
        <v>63</v>
      </c>
      <c r="C175" s="350" t="s">
        <v>55</v>
      </c>
      <c r="D175" s="351">
        <f t="shared" si="78"/>
        <v>7500</v>
      </c>
      <c r="E175" s="352">
        <f>SUM(E183+E184+E187+E188+E193+E194+E195)</f>
        <v>7500</v>
      </c>
      <c r="F175" s="352">
        <f>SUM(F183+F184+F187+F188+F193+F194+F195)</f>
        <v>0</v>
      </c>
      <c r="G175" s="351">
        <f>SUM(H175:I175)</f>
        <v>215333.10000000003</v>
      </c>
      <c r="H175" s="352">
        <f>SUM(H176:H199)</f>
        <v>83722.10000000002</v>
      </c>
      <c r="I175" s="352">
        <f t="shared" ref="I175:V175" si="113">SUM(I176:I199)</f>
        <v>131611</v>
      </c>
      <c r="J175" s="352">
        <f t="shared" si="113"/>
        <v>-10996.5</v>
      </c>
      <c r="K175" s="352">
        <f t="shared" ref="K175:L175" si="114">SUM(K176:K199)</f>
        <v>0</v>
      </c>
      <c r="L175" s="352">
        <f t="shared" si="114"/>
        <v>0</v>
      </c>
      <c r="M175" s="352">
        <f t="shared" si="113"/>
        <v>0</v>
      </c>
      <c r="N175" s="352">
        <f t="shared" si="113"/>
        <v>0</v>
      </c>
      <c r="O175" s="352">
        <f t="shared" si="113"/>
        <v>169396</v>
      </c>
      <c r="P175" s="352">
        <f t="shared" si="113"/>
        <v>0</v>
      </c>
      <c r="Q175" s="352">
        <f t="shared" si="113"/>
        <v>0</v>
      </c>
      <c r="R175" s="352">
        <f t="shared" si="113"/>
        <v>0</v>
      </c>
      <c r="S175" s="352">
        <f t="shared" si="113"/>
        <v>158399.5</v>
      </c>
      <c r="T175" s="352">
        <f t="shared" si="113"/>
        <v>373732.59999999992</v>
      </c>
      <c r="U175" s="352">
        <f t="shared" si="113"/>
        <v>72725.600000000006</v>
      </c>
      <c r="V175" s="352">
        <f t="shared" si="113"/>
        <v>301007</v>
      </c>
    </row>
    <row r="176" spans="1:22" s="353" customFormat="1" ht="63" customHeight="1" x14ac:dyDescent="0.3">
      <c r="A176" s="354" t="s">
        <v>598</v>
      </c>
      <c r="B176" s="355" t="s">
        <v>63</v>
      </c>
      <c r="C176" s="355" t="s">
        <v>55</v>
      </c>
      <c r="D176" s="356"/>
      <c r="E176" s="352"/>
      <c r="F176" s="352"/>
      <c r="G176" s="356">
        <f>SUM(H176:I176)</f>
        <v>65917.2</v>
      </c>
      <c r="H176" s="358">
        <v>65917.2</v>
      </c>
      <c r="I176" s="352"/>
      <c r="J176" s="352">
        <v>-10000</v>
      </c>
      <c r="K176" s="357"/>
      <c r="L176" s="357"/>
      <c r="M176" s="357"/>
      <c r="N176" s="357"/>
      <c r="O176" s="357"/>
      <c r="P176" s="357"/>
      <c r="Q176" s="357"/>
      <c r="R176" s="357"/>
      <c r="S176" s="352">
        <f t="shared" si="76"/>
        <v>-10000</v>
      </c>
      <c r="T176" s="356">
        <f t="shared" si="79"/>
        <v>55917.2</v>
      </c>
      <c r="U176" s="358">
        <f>H176+J176+K176+M176+N176+L176</f>
        <v>55917.2</v>
      </c>
      <c r="V176" s="358">
        <f t="shared" si="80"/>
        <v>0</v>
      </c>
    </row>
    <row r="177" spans="1:22" s="353" customFormat="1" ht="84" customHeight="1" x14ac:dyDescent="0.3">
      <c r="A177" s="354" t="s">
        <v>599</v>
      </c>
      <c r="B177" s="355" t="s">
        <v>63</v>
      </c>
      <c r="C177" s="355" t="s">
        <v>55</v>
      </c>
      <c r="D177" s="356"/>
      <c r="E177" s="352"/>
      <c r="F177" s="352"/>
      <c r="G177" s="356">
        <f>SUM(H177:I177)</f>
        <v>97555.6</v>
      </c>
      <c r="H177" s="358">
        <v>10555.6</v>
      </c>
      <c r="I177" s="358">
        <v>87000</v>
      </c>
      <c r="J177" s="358">
        <v>-996.5</v>
      </c>
      <c r="K177" s="357"/>
      <c r="L177" s="357"/>
      <c r="M177" s="357"/>
      <c r="N177" s="357"/>
      <c r="O177" s="357"/>
      <c r="P177" s="357"/>
      <c r="Q177" s="357"/>
      <c r="R177" s="357"/>
      <c r="S177" s="352">
        <f t="shared" si="76"/>
        <v>-996.5</v>
      </c>
      <c r="T177" s="356">
        <f t="shared" si="79"/>
        <v>96559.1</v>
      </c>
      <c r="U177" s="358">
        <f t="shared" ref="U177:U199" si="115">H177+J177+K177+M177+N177+L177</f>
        <v>9559.1</v>
      </c>
      <c r="V177" s="358">
        <f t="shared" si="80"/>
        <v>87000</v>
      </c>
    </row>
    <row r="178" spans="1:22" s="353" customFormat="1" ht="42" customHeight="1" x14ac:dyDescent="0.3">
      <c r="A178" s="354" t="s">
        <v>616</v>
      </c>
      <c r="B178" s="355" t="s">
        <v>63</v>
      </c>
      <c r="C178" s="355" t="s">
        <v>55</v>
      </c>
      <c r="D178" s="356"/>
      <c r="E178" s="352"/>
      <c r="F178" s="352"/>
      <c r="G178" s="356">
        <f>SUM(H178:I178)</f>
        <v>32293.899999999998</v>
      </c>
      <c r="H178" s="358">
        <v>523.29999999999995</v>
      </c>
      <c r="I178" s="358">
        <v>31770.6</v>
      </c>
      <c r="J178" s="358"/>
      <c r="K178" s="357"/>
      <c r="L178" s="357"/>
      <c r="M178" s="357"/>
      <c r="N178" s="357"/>
      <c r="O178" s="357"/>
      <c r="P178" s="357"/>
      <c r="Q178" s="357"/>
      <c r="R178" s="357"/>
      <c r="S178" s="352">
        <f t="shared" si="76"/>
        <v>0</v>
      </c>
      <c r="T178" s="356">
        <f t="shared" si="79"/>
        <v>32293.899999999998</v>
      </c>
      <c r="U178" s="358">
        <f t="shared" si="115"/>
        <v>523.29999999999995</v>
      </c>
      <c r="V178" s="358">
        <f t="shared" si="80"/>
        <v>31770.6</v>
      </c>
    </row>
    <row r="179" spans="1:22" s="353" customFormat="1" ht="42" hidden="1" customHeight="1" x14ac:dyDescent="0.3">
      <c r="A179" s="354" t="s">
        <v>612</v>
      </c>
      <c r="B179" s="355" t="s">
        <v>63</v>
      </c>
      <c r="C179" s="355" t="s">
        <v>55</v>
      </c>
      <c r="D179" s="356"/>
      <c r="E179" s="352"/>
      <c r="F179" s="352"/>
      <c r="G179" s="356">
        <f t="shared" si="52"/>
        <v>0</v>
      </c>
      <c r="H179" s="358"/>
      <c r="I179" s="358"/>
      <c r="J179" s="358"/>
      <c r="K179" s="357"/>
      <c r="L179" s="357"/>
      <c r="M179" s="357"/>
      <c r="N179" s="357"/>
      <c r="O179" s="357"/>
      <c r="P179" s="357"/>
      <c r="Q179" s="357"/>
      <c r="R179" s="357"/>
      <c r="S179" s="352">
        <f t="shared" si="76"/>
        <v>0</v>
      </c>
      <c r="T179" s="356">
        <f t="shared" si="79"/>
        <v>0</v>
      </c>
      <c r="U179" s="358">
        <f t="shared" si="115"/>
        <v>0</v>
      </c>
      <c r="V179" s="358">
        <f t="shared" si="80"/>
        <v>0</v>
      </c>
    </row>
    <row r="180" spans="1:22" s="353" customFormat="1" ht="39" customHeight="1" x14ac:dyDescent="0.3">
      <c r="A180" s="354" t="s">
        <v>689</v>
      </c>
      <c r="B180" s="355" t="s">
        <v>63</v>
      </c>
      <c r="C180" s="355" t="s">
        <v>55</v>
      </c>
      <c r="D180" s="356"/>
      <c r="E180" s="352"/>
      <c r="F180" s="352"/>
      <c r="G180" s="356">
        <f t="shared" si="52"/>
        <v>13841.5</v>
      </c>
      <c r="H180" s="358">
        <v>1001.1</v>
      </c>
      <c r="I180" s="358">
        <v>12840.4</v>
      </c>
      <c r="J180" s="358"/>
      <c r="K180" s="357"/>
      <c r="L180" s="357"/>
      <c r="M180" s="357"/>
      <c r="N180" s="357"/>
      <c r="O180" s="357"/>
      <c r="P180" s="357"/>
      <c r="Q180" s="357"/>
      <c r="R180" s="357"/>
      <c r="S180" s="352">
        <f t="shared" si="76"/>
        <v>0</v>
      </c>
      <c r="T180" s="356">
        <f t="shared" si="79"/>
        <v>13841.5</v>
      </c>
      <c r="U180" s="358">
        <f t="shared" si="115"/>
        <v>1001.1</v>
      </c>
      <c r="V180" s="358">
        <f t="shared" si="80"/>
        <v>12840.4</v>
      </c>
    </row>
    <row r="181" spans="1:22" s="353" customFormat="1" ht="37.5" x14ac:dyDescent="0.3">
      <c r="A181" s="354" t="s">
        <v>948</v>
      </c>
      <c r="B181" s="369" t="s">
        <v>63</v>
      </c>
      <c r="C181" s="369" t="s">
        <v>55</v>
      </c>
      <c r="D181" s="356"/>
      <c r="E181" s="356"/>
      <c r="F181" s="356"/>
      <c r="G181" s="356">
        <f t="shared" si="52"/>
        <v>0</v>
      </c>
      <c r="H181" s="356">
        <v>0</v>
      </c>
      <c r="I181" s="356"/>
      <c r="J181" s="356"/>
      <c r="K181" s="357"/>
      <c r="L181" s="357"/>
      <c r="M181" s="357"/>
      <c r="N181" s="357"/>
      <c r="O181" s="357">
        <v>169396</v>
      </c>
      <c r="P181" s="357"/>
      <c r="Q181" s="357"/>
      <c r="R181" s="357"/>
      <c r="S181" s="352">
        <f t="shared" si="76"/>
        <v>169396</v>
      </c>
      <c r="T181" s="356">
        <f t="shared" si="79"/>
        <v>169396</v>
      </c>
      <c r="U181" s="358">
        <f t="shared" si="115"/>
        <v>0</v>
      </c>
      <c r="V181" s="358">
        <f t="shared" si="80"/>
        <v>169396</v>
      </c>
    </row>
    <row r="182" spans="1:22" s="353" customFormat="1" ht="59.25" hidden="1" customHeight="1" x14ac:dyDescent="0.3">
      <c r="A182" s="354" t="s">
        <v>688</v>
      </c>
      <c r="B182" s="355" t="s">
        <v>63</v>
      </c>
      <c r="C182" s="355" t="s">
        <v>55</v>
      </c>
      <c r="D182" s="356"/>
      <c r="E182" s="352"/>
      <c r="F182" s="352"/>
      <c r="G182" s="356">
        <f t="shared" si="52"/>
        <v>0</v>
      </c>
      <c r="H182" s="358">
        <v>0</v>
      </c>
      <c r="I182" s="358"/>
      <c r="J182" s="358"/>
      <c r="K182" s="357"/>
      <c r="L182" s="357"/>
      <c r="M182" s="357"/>
      <c r="N182" s="357"/>
      <c r="O182" s="357"/>
      <c r="P182" s="357"/>
      <c r="Q182" s="357"/>
      <c r="R182" s="357"/>
      <c r="S182" s="352">
        <f t="shared" si="76"/>
        <v>0</v>
      </c>
      <c r="T182" s="356">
        <f t="shared" si="79"/>
        <v>0</v>
      </c>
      <c r="U182" s="358">
        <f t="shared" si="115"/>
        <v>0</v>
      </c>
      <c r="V182" s="358">
        <f t="shared" si="80"/>
        <v>0</v>
      </c>
    </row>
    <row r="183" spans="1:22" s="353" customFormat="1" ht="42.75" customHeight="1" x14ac:dyDescent="0.3">
      <c r="A183" s="354" t="s">
        <v>639</v>
      </c>
      <c r="B183" s="369" t="s">
        <v>63</v>
      </c>
      <c r="C183" s="355" t="s">
        <v>55</v>
      </c>
      <c r="D183" s="356">
        <f t="shared" si="78"/>
        <v>7500</v>
      </c>
      <c r="E183" s="356">
        <v>7500</v>
      </c>
      <c r="F183" s="356"/>
      <c r="G183" s="356">
        <f t="shared" si="52"/>
        <v>5017.6000000000004</v>
      </c>
      <c r="H183" s="356">
        <v>5017.6000000000004</v>
      </c>
      <c r="I183" s="356"/>
      <c r="J183" s="356"/>
      <c r="K183" s="357"/>
      <c r="L183" s="357"/>
      <c r="M183" s="357"/>
      <c r="N183" s="357"/>
      <c r="O183" s="357"/>
      <c r="P183" s="357"/>
      <c r="Q183" s="357"/>
      <c r="R183" s="357"/>
      <c r="S183" s="352">
        <f t="shared" si="76"/>
        <v>0</v>
      </c>
      <c r="T183" s="356">
        <f t="shared" si="79"/>
        <v>5017.6000000000004</v>
      </c>
      <c r="U183" s="358">
        <f t="shared" si="115"/>
        <v>5017.6000000000004</v>
      </c>
      <c r="V183" s="358">
        <f t="shared" si="80"/>
        <v>0</v>
      </c>
    </row>
    <row r="184" spans="1:22" s="353" customFormat="1" ht="14.25" hidden="1" customHeight="1" x14ac:dyDescent="0.3">
      <c r="A184" s="354" t="s">
        <v>117</v>
      </c>
      <c r="B184" s="369" t="s">
        <v>63</v>
      </c>
      <c r="C184" s="355" t="s">
        <v>55</v>
      </c>
      <c r="D184" s="356">
        <f t="shared" si="78"/>
        <v>0</v>
      </c>
      <c r="E184" s="358">
        <f>SUM(E185+E186)</f>
        <v>0</v>
      </c>
      <c r="F184" s="358">
        <f>SUM(F185+F186)</f>
        <v>0</v>
      </c>
      <c r="G184" s="356">
        <f t="shared" si="52"/>
        <v>0</v>
      </c>
      <c r="H184" s="358">
        <f>SUM(H185+H186)</f>
        <v>0</v>
      </c>
      <c r="I184" s="358">
        <f>SUM(I185+I186)</f>
        <v>0</v>
      </c>
      <c r="J184" s="358"/>
      <c r="K184" s="357"/>
      <c r="L184" s="357"/>
      <c r="M184" s="357"/>
      <c r="N184" s="357"/>
      <c r="O184" s="357"/>
      <c r="P184" s="357"/>
      <c r="Q184" s="357"/>
      <c r="R184" s="357"/>
      <c r="S184" s="352">
        <f t="shared" si="76"/>
        <v>0</v>
      </c>
      <c r="T184" s="356">
        <f t="shared" si="79"/>
        <v>0</v>
      </c>
      <c r="U184" s="358">
        <f t="shared" si="115"/>
        <v>0</v>
      </c>
      <c r="V184" s="358">
        <f t="shared" si="80"/>
        <v>0</v>
      </c>
    </row>
    <row r="185" spans="1:22" s="353" customFormat="1" ht="18" hidden="1" customHeight="1" x14ac:dyDescent="0.3">
      <c r="A185" s="354" t="s">
        <v>110</v>
      </c>
      <c r="B185" s="369" t="s">
        <v>63</v>
      </c>
      <c r="C185" s="355" t="s">
        <v>55</v>
      </c>
      <c r="D185" s="356">
        <f t="shared" si="78"/>
        <v>0</v>
      </c>
      <c r="E185" s="356"/>
      <c r="F185" s="356"/>
      <c r="G185" s="356">
        <f t="shared" si="52"/>
        <v>0</v>
      </c>
      <c r="H185" s="356"/>
      <c r="I185" s="356"/>
      <c r="J185" s="356"/>
      <c r="K185" s="357"/>
      <c r="L185" s="357"/>
      <c r="M185" s="357"/>
      <c r="N185" s="357"/>
      <c r="O185" s="357"/>
      <c r="P185" s="357"/>
      <c r="Q185" s="357"/>
      <c r="R185" s="357"/>
      <c r="S185" s="352">
        <f t="shared" si="76"/>
        <v>0</v>
      </c>
      <c r="T185" s="356">
        <f t="shared" si="79"/>
        <v>0</v>
      </c>
      <c r="U185" s="358">
        <f t="shared" si="115"/>
        <v>0</v>
      </c>
      <c r="V185" s="358">
        <f t="shared" si="80"/>
        <v>0</v>
      </c>
    </row>
    <row r="186" spans="1:22" s="353" customFormat="1" ht="0.75" hidden="1" customHeight="1" x14ac:dyDescent="0.3">
      <c r="A186" s="354" t="s">
        <v>273</v>
      </c>
      <c r="B186" s="369" t="s">
        <v>63</v>
      </c>
      <c r="C186" s="355" t="s">
        <v>55</v>
      </c>
      <c r="D186" s="356">
        <f t="shared" si="78"/>
        <v>0</v>
      </c>
      <c r="E186" s="356"/>
      <c r="F186" s="356"/>
      <c r="G186" s="356">
        <f t="shared" si="52"/>
        <v>0</v>
      </c>
      <c r="H186" s="356"/>
      <c r="I186" s="356"/>
      <c r="J186" s="356"/>
      <c r="K186" s="357"/>
      <c r="L186" s="357"/>
      <c r="M186" s="357"/>
      <c r="N186" s="357"/>
      <c r="O186" s="357"/>
      <c r="P186" s="357"/>
      <c r="Q186" s="357"/>
      <c r="R186" s="357"/>
      <c r="S186" s="352">
        <f t="shared" si="76"/>
        <v>0</v>
      </c>
      <c r="T186" s="356">
        <f t="shared" si="79"/>
        <v>0</v>
      </c>
      <c r="U186" s="358">
        <f t="shared" si="115"/>
        <v>0</v>
      </c>
      <c r="V186" s="358">
        <f t="shared" si="80"/>
        <v>0</v>
      </c>
    </row>
    <row r="187" spans="1:22" s="353" customFormat="1" ht="28.5" hidden="1" customHeight="1" x14ac:dyDescent="0.3">
      <c r="A187" s="372" t="s">
        <v>274</v>
      </c>
      <c r="B187" s="369" t="s">
        <v>63</v>
      </c>
      <c r="C187" s="355" t="s">
        <v>55</v>
      </c>
      <c r="D187" s="356">
        <f t="shared" si="78"/>
        <v>0</v>
      </c>
      <c r="E187" s="356"/>
      <c r="F187" s="356"/>
      <c r="G187" s="356">
        <f t="shared" si="52"/>
        <v>0</v>
      </c>
      <c r="H187" s="356"/>
      <c r="I187" s="356"/>
      <c r="J187" s="356"/>
      <c r="K187" s="357"/>
      <c r="L187" s="357"/>
      <c r="M187" s="357"/>
      <c r="N187" s="357"/>
      <c r="O187" s="357"/>
      <c r="P187" s="357"/>
      <c r="Q187" s="357"/>
      <c r="R187" s="357"/>
      <c r="S187" s="352">
        <f t="shared" si="76"/>
        <v>0</v>
      </c>
      <c r="T187" s="356">
        <f t="shared" si="79"/>
        <v>0</v>
      </c>
      <c r="U187" s="358">
        <f t="shared" si="115"/>
        <v>0</v>
      </c>
      <c r="V187" s="358">
        <f t="shared" si="80"/>
        <v>0</v>
      </c>
    </row>
    <row r="188" spans="1:22" s="353" customFormat="1" ht="26.25" hidden="1" customHeight="1" x14ac:dyDescent="0.3">
      <c r="A188" s="372" t="s">
        <v>118</v>
      </c>
      <c r="B188" s="369" t="s">
        <v>63</v>
      </c>
      <c r="C188" s="355" t="s">
        <v>55</v>
      </c>
      <c r="D188" s="356">
        <f t="shared" si="78"/>
        <v>0</v>
      </c>
      <c r="E188" s="356"/>
      <c r="F188" s="356"/>
      <c r="G188" s="356">
        <f t="shared" si="52"/>
        <v>0</v>
      </c>
      <c r="H188" s="356"/>
      <c r="I188" s="356"/>
      <c r="J188" s="356"/>
      <c r="K188" s="357"/>
      <c r="L188" s="357"/>
      <c r="M188" s="357"/>
      <c r="N188" s="357"/>
      <c r="O188" s="357"/>
      <c r="P188" s="357"/>
      <c r="Q188" s="357"/>
      <c r="R188" s="357"/>
      <c r="S188" s="352">
        <f t="shared" si="76"/>
        <v>0</v>
      </c>
      <c r="T188" s="356">
        <f t="shared" si="79"/>
        <v>0</v>
      </c>
      <c r="U188" s="358">
        <f t="shared" si="115"/>
        <v>0</v>
      </c>
      <c r="V188" s="358">
        <f t="shared" si="80"/>
        <v>0</v>
      </c>
    </row>
    <row r="189" spans="1:22" s="353" customFormat="1" ht="1.5" hidden="1" customHeight="1" x14ac:dyDescent="0.3">
      <c r="A189" s="372" t="s">
        <v>175</v>
      </c>
      <c r="B189" s="369" t="s">
        <v>63</v>
      </c>
      <c r="C189" s="355" t="s">
        <v>55</v>
      </c>
      <c r="D189" s="356">
        <f t="shared" si="78"/>
        <v>0</v>
      </c>
      <c r="E189" s="356"/>
      <c r="F189" s="356"/>
      <c r="G189" s="356">
        <f t="shared" si="52"/>
        <v>0</v>
      </c>
      <c r="H189" s="356"/>
      <c r="I189" s="356"/>
      <c r="J189" s="356"/>
      <c r="K189" s="357"/>
      <c r="L189" s="357"/>
      <c r="M189" s="357"/>
      <c r="N189" s="357"/>
      <c r="O189" s="357"/>
      <c r="P189" s="357"/>
      <c r="Q189" s="357"/>
      <c r="R189" s="357"/>
      <c r="S189" s="352">
        <f t="shared" si="76"/>
        <v>0</v>
      </c>
      <c r="T189" s="356">
        <f t="shared" si="79"/>
        <v>0</v>
      </c>
      <c r="U189" s="358">
        <f t="shared" si="115"/>
        <v>0</v>
      </c>
      <c r="V189" s="358">
        <f t="shared" si="80"/>
        <v>0</v>
      </c>
    </row>
    <row r="190" spans="1:22" s="353" customFormat="1" ht="27" hidden="1" customHeight="1" x14ac:dyDescent="0.3">
      <c r="A190" s="372" t="s">
        <v>174</v>
      </c>
      <c r="B190" s="369" t="s">
        <v>63</v>
      </c>
      <c r="C190" s="355" t="s">
        <v>55</v>
      </c>
      <c r="D190" s="356">
        <f t="shared" si="78"/>
        <v>0</v>
      </c>
      <c r="E190" s="356"/>
      <c r="F190" s="356"/>
      <c r="G190" s="356">
        <f t="shared" si="52"/>
        <v>0</v>
      </c>
      <c r="H190" s="356"/>
      <c r="I190" s="356"/>
      <c r="J190" s="356"/>
      <c r="K190" s="357"/>
      <c r="L190" s="357"/>
      <c r="M190" s="357"/>
      <c r="N190" s="357"/>
      <c r="O190" s="357"/>
      <c r="P190" s="357"/>
      <c r="Q190" s="357"/>
      <c r="R190" s="357"/>
      <c r="S190" s="352">
        <f t="shared" si="76"/>
        <v>0</v>
      </c>
      <c r="T190" s="356">
        <f t="shared" si="79"/>
        <v>0</v>
      </c>
      <c r="U190" s="358">
        <f t="shared" si="115"/>
        <v>0</v>
      </c>
      <c r="V190" s="358">
        <f t="shared" si="80"/>
        <v>0</v>
      </c>
    </row>
    <row r="191" spans="1:22" s="353" customFormat="1" ht="27" hidden="1" customHeight="1" x14ac:dyDescent="0.3">
      <c r="A191" s="372" t="s">
        <v>42</v>
      </c>
      <c r="B191" s="369" t="s">
        <v>63</v>
      </c>
      <c r="C191" s="355" t="s">
        <v>55</v>
      </c>
      <c r="D191" s="356">
        <f t="shared" si="78"/>
        <v>0</v>
      </c>
      <c r="E191" s="356"/>
      <c r="F191" s="356"/>
      <c r="G191" s="356">
        <f t="shared" ref="G191:G255" si="116">SUM(H191:I191)</f>
        <v>0</v>
      </c>
      <c r="H191" s="356"/>
      <c r="I191" s="356"/>
      <c r="J191" s="356"/>
      <c r="K191" s="357"/>
      <c r="L191" s="357"/>
      <c r="M191" s="357"/>
      <c r="N191" s="357"/>
      <c r="O191" s="357"/>
      <c r="P191" s="357"/>
      <c r="Q191" s="357"/>
      <c r="R191" s="357"/>
      <c r="S191" s="352">
        <f t="shared" si="76"/>
        <v>0</v>
      </c>
      <c r="T191" s="356">
        <f t="shared" si="79"/>
        <v>0</v>
      </c>
      <c r="U191" s="358">
        <f t="shared" si="115"/>
        <v>0</v>
      </c>
      <c r="V191" s="358">
        <f t="shared" si="80"/>
        <v>0</v>
      </c>
    </row>
    <row r="192" spans="1:22" s="353" customFormat="1" ht="27" hidden="1" customHeight="1" x14ac:dyDescent="0.3">
      <c r="A192" s="372" t="s">
        <v>43</v>
      </c>
      <c r="B192" s="369" t="s">
        <v>63</v>
      </c>
      <c r="C192" s="355" t="s">
        <v>55</v>
      </c>
      <c r="D192" s="356">
        <f t="shared" si="78"/>
        <v>0</v>
      </c>
      <c r="E192" s="356"/>
      <c r="F192" s="356"/>
      <c r="G192" s="356">
        <f t="shared" si="116"/>
        <v>0</v>
      </c>
      <c r="H192" s="356"/>
      <c r="I192" s="356"/>
      <c r="J192" s="356"/>
      <c r="K192" s="357"/>
      <c r="L192" s="357"/>
      <c r="M192" s="357"/>
      <c r="N192" s="357"/>
      <c r="O192" s="357"/>
      <c r="P192" s="357"/>
      <c r="Q192" s="357"/>
      <c r="R192" s="357"/>
      <c r="S192" s="352">
        <f t="shared" si="76"/>
        <v>0</v>
      </c>
      <c r="T192" s="356">
        <f t="shared" si="79"/>
        <v>0</v>
      </c>
      <c r="U192" s="358">
        <f t="shared" si="115"/>
        <v>0</v>
      </c>
      <c r="V192" s="358">
        <f t="shared" si="80"/>
        <v>0</v>
      </c>
    </row>
    <row r="193" spans="1:22" s="353" customFormat="1" ht="42" hidden="1" customHeight="1" x14ac:dyDescent="0.3">
      <c r="A193" s="354" t="s">
        <v>0</v>
      </c>
      <c r="B193" s="369" t="s">
        <v>63</v>
      </c>
      <c r="C193" s="355" t="s">
        <v>55</v>
      </c>
      <c r="D193" s="356">
        <f t="shared" si="78"/>
        <v>0</v>
      </c>
      <c r="E193" s="356"/>
      <c r="F193" s="356"/>
      <c r="G193" s="356">
        <f t="shared" si="116"/>
        <v>0</v>
      </c>
      <c r="H193" s="356"/>
      <c r="I193" s="356"/>
      <c r="J193" s="356"/>
      <c r="K193" s="357"/>
      <c r="L193" s="357"/>
      <c r="M193" s="357"/>
      <c r="N193" s="357"/>
      <c r="O193" s="357"/>
      <c r="P193" s="357"/>
      <c r="Q193" s="357"/>
      <c r="R193" s="357"/>
      <c r="S193" s="352">
        <f t="shared" si="76"/>
        <v>0</v>
      </c>
      <c r="T193" s="356">
        <f t="shared" si="79"/>
        <v>0</v>
      </c>
      <c r="U193" s="358">
        <f t="shared" si="115"/>
        <v>0</v>
      </c>
      <c r="V193" s="358">
        <f t="shared" si="80"/>
        <v>0</v>
      </c>
    </row>
    <row r="194" spans="1:22" s="353" customFormat="1" ht="37.5" hidden="1" x14ac:dyDescent="0.3">
      <c r="A194" s="354" t="s">
        <v>119</v>
      </c>
      <c r="B194" s="369" t="s">
        <v>63</v>
      </c>
      <c r="C194" s="355" t="s">
        <v>55</v>
      </c>
      <c r="D194" s="356">
        <f t="shared" si="78"/>
        <v>0</v>
      </c>
      <c r="E194" s="356"/>
      <c r="F194" s="356"/>
      <c r="G194" s="356">
        <f t="shared" si="116"/>
        <v>0</v>
      </c>
      <c r="H194" s="356"/>
      <c r="I194" s="356"/>
      <c r="J194" s="356"/>
      <c r="K194" s="357"/>
      <c r="L194" s="357"/>
      <c r="M194" s="357"/>
      <c r="N194" s="357"/>
      <c r="O194" s="357"/>
      <c r="P194" s="357"/>
      <c r="Q194" s="357"/>
      <c r="R194" s="357"/>
      <c r="S194" s="352">
        <f t="shared" si="76"/>
        <v>0</v>
      </c>
      <c r="T194" s="356">
        <f t="shared" si="79"/>
        <v>0</v>
      </c>
      <c r="U194" s="358">
        <f t="shared" si="115"/>
        <v>0</v>
      </c>
      <c r="V194" s="358">
        <f t="shared" si="80"/>
        <v>0</v>
      </c>
    </row>
    <row r="195" spans="1:22" s="353" customFormat="1" ht="37.5" hidden="1" x14ac:dyDescent="0.3">
      <c r="A195" s="354" t="s">
        <v>120</v>
      </c>
      <c r="B195" s="369" t="s">
        <v>63</v>
      </c>
      <c r="C195" s="355" t="s">
        <v>55</v>
      </c>
      <c r="D195" s="356">
        <f t="shared" si="78"/>
        <v>0</v>
      </c>
      <c r="E195" s="356"/>
      <c r="F195" s="356"/>
      <c r="G195" s="356">
        <f t="shared" si="116"/>
        <v>0</v>
      </c>
      <c r="H195" s="356"/>
      <c r="I195" s="356"/>
      <c r="J195" s="356"/>
      <c r="K195" s="357"/>
      <c r="L195" s="357"/>
      <c r="M195" s="357"/>
      <c r="N195" s="357"/>
      <c r="O195" s="357"/>
      <c r="P195" s="357"/>
      <c r="Q195" s="357"/>
      <c r="R195" s="357"/>
      <c r="S195" s="352">
        <f t="shared" si="76"/>
        <v>0</v>
      </c>
      <c r="T195" s="356">
        <f t="shared" si="79"/>
        <v>0</v>
      </c>
      <c r="U195" s="358">
        <f t="shared" si="115"/>
        <v>0</v>
      </c>
      <c r="V195" s="358">
        <f t="shared" si="80"/>
        <v>0</v>
      </c>
    </row>
    <row r="196" spans="1:22" s="353" customFormat="1" ht="37.5" hidden="1" x14ac:dyDescent="0.3">
      <c r="A196" s="354" t="s">
        <v>121</v>
      </c>
      <c r="B196" s="369" t="s">
        <v>63</v>
      </c>
      <c r="C196" s="355" t="s">
        <v>55</v>
      </c>
      <c r="D196" s="356">
        <f t="shared" si="78"/>
        <v>0</v>
      </c>
      <c r="E196" s="356"/>
      <c r="F196" s="356"/>
      <c r="G196" s="356">
        <f t="shared" si="116"/>
        <v>0</v>
      </c>
      <c r="H196" s="356"/>
      <c r="I196" s="356"/>
      <c r="J196" s="356"/>
      <c r="K196" s="357"/>
      <c r="L196" s="357"/>
      <c r="M196" s="357"/>
      <c r="N196" s="357"/>
      <c r="O196" s="357"/>
      <c r="P196" s="357"/>
      <c r="Q196" s="357"/>
      <c r="R196" s="357"/>
      <c r="S196" s="352">
        <f t="shared" si="76"/>
        <v>0</v>
      </c>
      <c r="T196" s="356">
        <f t="shared" si="79"/>
        <v>0</v>
      </c>
      <c r="U196" s="358">
        <f t="shared" si="115"/>
        <v>0</v>
      </c>
      <c r="V196" s="358">
        <f t="shared" si="80"/>
        <v>0</v>
      </c>
    </row>
    <row r="197" spans="1:22" s="353" customFormat="1" ht="2.25" hidden="1" customHeight="1" x14ac:dyDescent="0.3">
      <c r="A197" s="354" t="s">
        <v>12</v>
      </c>
      <c r="B197" s="369" t="s">
        <v>63</v>
      </c>
      <c r="C197" s="355" t="s">
        <v>55</v>
      </c>
      <c r="D197" s="356">
        <f t="shared" si="78"/>
        <v>0</v>
      </c>
      <c r="E197" s="356"/>
      <c r="F197" s="356"/>
      <c r="G197" s="356">
        <f t="shared" si="116"/>
        <v>0</v>
      </c>
      <c r="H197" s="356"/>
      <c r="I197" s="356"/>
      <c r="J197" s="356"/>
      <c r="K197" s="357"/>
      <c r="L197" s="357"/>
      <c r="M197" s="357"/>
      <c r="N197" s="357"/>
      <c r="O197" s="357"/>
      <c r="P197" s="357"/>
      <c r="Q197" s="357"/>
      <c r="R197" s="357"/>
      <c r="S197" s="352">
        <f t="shared" si="76"/>
        <v>0</v>
      </c>
      <c r="T197" s="356">
        <f t="shared" si="79"/>
        <v>0</v>
      </c>
      <c r="U197" s="358">
        <f t="shared" si="115"/>
        <v>0</v>
      </c>
      <c r="V197" s="358">
        <f t="shared" si="80"/>
        <v>0</v>
      </c>
    </row>
    <row r="198" spans="1:22" s="353" customFormat="1" ht="22.5" hidden="1" customHeight="1" x14ac:dyDescent="0.3">
      <c r="A198" s="354" t="s">
        <v>672</v>
      </c>
      <c r="B198" s="369" t="s">
        <v>63</v>
      </c>
      <c r="C198" s="355" t="s">
        <v>55</v>
      </c>
      <c r="D198" s="356">
        <f t="shared" si="78"/>
        <v>0</v>
      </c>
      <c r="E198" s="356"/>
      <c r="F198" s="356"/>
      <c r="G198" s="356">
        <f t="shared" si="116"/>
        <v>0</v>
      </c>
      <c r="H198" s="356">
        <v>0</v>
      </c>
      <c r="I198" s="356"/>
      <c r="J198" s="356"/>
      <c r="K198" s="357"/>
      <c r="L198" s="357"/>
      <c r="M198" s="357"/>
      <c r="N198" s="357"/>
      <c r="O198" s="357"/>
      <c r="P198" s="357"/>
      <c r="Q198" s="357"/>
      <c r="R198" s="357"/>
      <c r="S198" s="352">
        <f t="shared" si="76"/>
        <v>0</v>
      </c>
      <c r="T198" s="356">
        <f t="shared" si="79"/>
        <v>0</v>
      </c>
      <c r="U198" s="358">
        <f t="shared" si="115"/>
        <v>0</v>
      </c>
      <c r="V198" s="358">
        <f t="shared" si="80"/>
        <v>0</v>
      </c>
    </row>
    <row r="199" spans="1:22" s="353" customFormat="1" ht="20.25" customHeight="1" x14ac:dyDescent="0.3">
      <c r="A199" s="354" t="s">
        <v>670</v>
      </c>
      <c r="B199" s="369" t="s">
        <v>63</v>
      </c>
      <c r="C199" s="355" t="s">
        <v>55</v>
      </c>
      <c r="D199" s="356">
        <f t="shared" si="78"/>
        <v>0</v>
      </c>
      <c r="E199" s="358">
        <f>E200+E201</f>
        <v>0</v>
      </c>
      <c r="F199" s="358">
        <f>F200+F201</f>
        <v>0</v>
      </c>
      <c r="G199" s="356">
        <f t="shared" si="116"/>
        <v>707.3</v>
      </c>
      <c r="H199" s="358">
        <v>707.3</v>
      </c>
      <c r="I199" s="358">
        <f>I200+I201</f>
        <v>0</v>
      </c>
      <c r="J199" s="358">
        <f t="shared" ref="J199:R199" si="117">J200+J201</f>
        <v>0</v>
      </c>
      <c r="K199" s="358">
        <f t="shared" ref="K199:L199" si="118">K200+K201</f>
        <v>0</v>
      </c>
      <c r="L199" s="358">
        <f t="shared" si="118"/>
        <v>0</v>
      </c>
      <c r="M199" s="358">
        <f t="shared" si="117"/>
        <v>0</v>
      </c>
      <c r="N199" s="358">
        <f t="shared" si="117"/>
        <v>0</v>
      </c>
      <c r="O199" s="358">
        <f t="shared" si="117"/>
        <v>0</v>
      </c>
      <c r="P199" s="358">
        <f t="shared" si="117"/>
        <v>0</v>
      </c>
      <c r="Q199" s="358">
        <f t="shared" si="117"/>
        <v>0</v>
      </c>
      <c r="R199" s="358">
        <f t="shared" si="117"/>
        <v>0</v>
      </c>
      <c r="S199" s="352">
        <f>SUM(J199:R199)</f>
        <v>0</v>
      </c>
      <c r="T199" s="356">
        <f t="shared" si="79"/>
        <v>707.3</v>
      </c>
      <c r="U199" s="358">
        <f t="shared" si="115"/>
        <v>707.3</v>
      </c>
      <c r="V199" s="358">
        <f t="shared" si="80"/>
        <v>0</v>
      </c>
    </row>
    <row r="200" spans="1:22" s="353" customFormat="1" ht="23.25" hidden="1" customHeight="1" x14ac:dyDescent="0.3">
      <c r="A200" s="354" t="s">
        <v>121</v>
      </c>
      <c r="B200" s="369" t="s">
        <v>63</v>
      </c>
      <c r="C200" s="355" t="s">
        <v>55</v>
      </c>
      <c r="D200" s="356">
        <f t="shared" si="78"/>
        <v>0</v>
      </c>
      <c r="E200" s="356"/>
      <c r="F200" s="356"/>
      <c r="G200" s="356">
        <f t="shared" si="116"/>
        <v>0</v>
      </c>
      <c r="H200" s="356"/>
      <c r="I200" s="356"/>
      <c r="J200" s="356"/>
      <c r="K200" s="357"/>
      <c r="L200" s="357"/>
      <c r="M200" s="357"/>
      <c r="N200" s="357"/>
      <c r="O200" s="357"/>
      <c r="P200" s="357"/>
      <c r="Q200" s="357"/>
      <c r="R200" s="357"/>
      <c r="S200" s="352">
        <f t="shared" si="76"/>
        <v>0</v>
      </c>
      <c r="T200" s="356">
        <f t="shared" si="79"/>
        <v>0</v>
      </c>
      <c r="U200" s="358">
        <f t="shared" ref="U200:U203" si="119">H200+J200+K200+M200+N200</f>
        <v>0</v>
      </c>
      <c r="V200" s="358">
        <f t="shared" si="80"/>
        <v>0</v>
      </c>
    </row>
    <row r="201" spans="1:22" s="353" customFormat="1" ht="19.5" hidden="1" customHeight="1" x14ac:dyDescent="0.3">
      <c r="A201" s="354" t="s">
        <v>122</v>
      </c>
      <c r="B201" s="369" t="s">
        <v>63</v>
      </c>
      <c r="C201" s="355" t="s">
        <v>55</v>
      </c>
      <c r="D201" s="356">
        <f t="shared" si="78"/>
        <v>0</v>
      </c>
      <c r="E201" s="356"/>
      <c r="F201" s="356"/>
      <c r="G201" s="356">
        <f t="shared" si="116"/>
        <v>0</v>
      </c>
      <c r="H201" s="356"/>
      <c r="I201" s="356"/>
      <c r="J201" s="356"/>
      <c r="K201" s="357"/>
      <c r="L201" s="357"/>
      <c r="M201" s="357"/>
      <c r="N201" s="357"/>
      <c r="O201" s="357"/>
      <c r="P201" s="357"/>
      <c r="Q201" s="357"/>
      <c r="R201" s="357"/>
      <c r="S201" s="352">
        <f t="shared" si="76"/>
        <v>0</v>
      </c>
      <c r="T201" s="356">
        <f t="shared" si="79"/>
        <v>0</v>
      </c>
      <c r="U201" s="358">
        <f t="shared" si="119"/>
        <v>0</v>
      </c>
      <c r="V201" s="358">
        <f t="shared" si="80"/>
        <v>0</v>
      </c>
    </row>
    <row r="202" spans="1:22" s="353" customFormat="1" ht="18" customHeight="1" x14ac:dyDescent="0.3">
      <c r="A202" s="349" t="s">
        <v>123</v>
      </c>
      <c r="B202" s="370" t="s">
        <v>63</v>
      </c>
      <c r="C202" s="370" t="s">
        <v>57</v>
      </c>
      <c r="D202" s="351">
        <f t="shared" si="78"/>
        <v>62170.7</v>
      </c>
      <c r="E202" s="351">
        <f>SUM(E203+E204+E205+E207+E208+E209+E210+E211+E212+E213)</f>
        <v>40454</v>
      </c>
      <c r="F202" s="351">
        <f>SUM(F203+F204+F205+F207+F208+F209+F210+F211+F212+F213)</f>
        <v>21716.7</v>
      </c>
      <c r="G202" s="351">
        <f t="shared" si="116"/>
        <v>150595.9</v>
      </c>
      <c r="H202" s="351">
        <f t="shared" ref="H202:V202" si="120">SUM(H203+H204+H205+H207+H208+H209+H210+H211+H212+H213)</f>
        <v>78188.5</v>
      </c>
      <c r="I202" s="351">
        <f t="shared" si="120"/>
        <v>72407.399999999994</v>
      </c>
      <c r="J202" s="351">
        <f t="shared" si="120"/>
        <v>13373.199999999999</v>
      </c>
      <c r="K202" s="351">
        <f t="shared" ref="K202:L202" si="121">SUM(K203+K204+K205+K207+K208+K209+K210+K211+K212+K213)</f>
        <v>0</v>
      </c>
      <c r="L202" s="351">
        <f t="shared" si="121"/>
        <v>0</v>
      </c>
      <c r="M202" s="351">
        <f t="shared" si="120"/>
        <v>0</v>
      </c>
      <c r="N202" s="351">
        <f t="shared" si="120"/>
        <v>0</v>
      </c>
      <c r="O202" s="351">
        <f t="shared" si="120"/>
        <v>80542.8</v>
      </c>
      <c r="P202" s="351">
        <f t="shared" si="120"/>
        <v>0</v>
      </c>
      <c r="Q202" s="351">
        <f t="shared" si="120"/>
        <v>0</v>
      </c>
      <c r="R202" s="351">
        <f t="shared" si="120"/>
        <v>0</v>
      </c>
      <c r="S202" s="351">
        <f t="shared" si="120"/>
        <v>93916</v>
      </c>
      <c r="T202" s="351">
        <f t="shared" si="120"/>
        <v>244511.9</v>
      </c>
      <c r="U202" s="351">
        <f t="shared" si="120"/>
        <v>91561.7</v>
      </c>
      <c r="V202" s="351">
        <f t="shared" si="120"/>
        <v>152950.20000000001</v>
      </c>
    </row>
    <row r="203" spans="1:22" s="353" customFormat="1" ht="0.75" hidden="1" customHeight="1" x14ac:dyDescent="0.3">
      <c r="A203" s="354" t="s">
        <v>226</v>
      </c>
      <c r="B203" s="369" t="s">
        <v>63</v>
      </c>
      <c r="C203" s="369" t="s">
        <v>57</v>
      </c>
      <c r="D203" s="356">
        <f t="shared" si="78"/>
        <v>0</v>
      </c>
      <c r="E203" s="356"/>
      <c r="F203" s="351"/>
      <c r="G203" s="356">
        <f t="shared" si="116"/>
        <v>0</v>
      </c>
      <c r="H203" s="356"/>
      <c r="I203" s="351"/>
      <c r="J203" s="351"/>
      <c r="K203" s="357"/>
      <c r="L203" s="357"/>
      <c r="M203" s="357"/>
      <c r="N203" s="357"/>
      <c r="O203" s="357"/>
      <c r="P203" s="357"/>
      <c r="Q203" s="357"/>
      <c r="R203" s="357"/>
      <c r="S203" s="352">
        <f t="shared" si="76"/>
        <v>0</v>
      </c>
      <c r="T203" s="356">
        <f t="shared" si="79"/>
        <v>0</v>
      </c>
      <c r="U203" s="358">
        <f t="shared" si="119"/>
        <v>0</v>
      </c>
      <c r="V203" s="358">
        <f t="shared" si="80"/>
        <v>0</v>
      </c>
    </row>
    <row r="204" spans="1:22" s="353" customFormat="1" ht="39" customHeight="1" x14ac:dyDescent="0.3">
      <c r="A204" s="354" t="s">
        <v>627</v>
      </c>
      <c r="B204" s="369" t="s">
        <v>63</v>
      </c>
      <c r="C204" s="369" t="s">
        <v>57</v>
      </c>
      <c r="D204" s="356">
        <f t="shared" si="78"/>
        <v>31773</v>
      </c>
      <c r="E204" s="356">
        <v>31773</v>
      </c>
      <c r="F204" s="356"/>
      <c r="G204" s="356">
        <f t="shared" si="116"/>
        <v>31773</v>
      </c>
      <c r="H204" s="356">
        <v>31773</v>
      </c>
      <c r="I204" s="356"/>
      <c r="J204" s="356">
        <v>-4260</v>
      </c>
      <c r="K204" s="357"/>
      <c r="L204" s="357"/>
      <c r="M204" s="357"/>
      <c r="N204" s="357"/>
      <c r="O204" s="357"/>
      <c r="P204" s="357"/>
      <c r="Q204" s="357"/>
      <c r="R204" s="357"/>
      <c r="S204" s="352">
        <f t="shared" si="76"/>
        <v>-4260</v>
      </c>
      <c r="T204" s="356">
        <f t="shared" si="79"/>
        <v>27513</v>
      </c>
      <c r="U204" s="358">
        <f>H204+J204+K204+M204+N204+L204</f>
        <v>27513</v>
      </c>
      <c r="V204" s="358">
        <f t="shared" si="80"/>
        <v>0</v>
      </c>
    </row>
    <row r="205" spans="1:22" s="353" customFormat="1" ht="0.75" hidden="1" customHeight="1" x14ac:dyDescent="0.3">
      <c r="A205" s="354" t="s">
        <v>124</v>
      </c>
      <c r="B205" s="369" t="s">
        <v>63</v>
      </c>
      <c r="C205" s="369" t="s">
        <v>57</v>
      </c>
      <c r="D205" s="356">
        <f t="shared" si="78"/>
        <v>0</v>
      </c>
      <c r="E205" s="356"/>
      <c r="F205" s="356"/>
      <c r="G205" s="356">
        <f t="shared" si="116"/>
        <v>0</v>
      </c>
      <c r="H205" s="356"/>
      <c r="I205" s="356"/>
      <c r="J205" s="356"/>
      <c r="K205" s="357"/>
      <c r="L205" s="357"/>
      <c r="M205" s="357"/>
      <c r="N205" s="357"/>
      <c r="O205" s="357"/>
      <c r="P205" s="357"/>
      <c r="Q205" s="357"/>
      <c r="R205" s="357"/>
      <c r="S205" s="352">
        <f t="shared" si="76"/>
        <v>0</v>
      </c>
      <c r="T205" s="356">
        <f t="shared" si="79"/>
        <v>0</v>
      </c>
      <c r="U205" s="358">
        <f t="shared" ref="U205:U213" si="122">H205+J205+K205+M205+N205+L205</f>
        <v>0</v>
      </c>
      <c r="V205" s="358">
        <f t="shared" si="80"/>
        <v>0</v>
      </c>
    </row>
    <row r="206" spans="1:22" s="353" customFormat="1" ht="33" hidden="1" customHeight="1" x14ac:dyDescent="0.3">
      <c r="A206" s="354" t="s">
        <v>46</v>
      </c>
      <c r="B206" s="369"/>
      <c r="C206" s="369"/>
      <c r="D206" s="356">
        <f t="shared" si="78"/>
        <v>0</v>
      </c>
      <c r="E206" s="356"/>
      <c r="F206" s="356"/>
      <c r="G206" s="356">
        <f t="shared" si="116"/>
        <v>0</v>
      </c>
      <c r="H206" s="356"/>
      <c r="I206" s="356"/>
      <c r="J206" s="356"/>
      <c r="K206" s="357"/>
      <c r="L206" s="357"/>
      <c r="M206" s="357"/>
      <c r="N206" s="357"/>
      <c r="O206" s="357"/>
      <c r="P206" s="357"/>
      <c r="Q206" s="357"/>
      <c r="R206" s="357"/>
      <c r="S206" s="352">
        <f t="shared" si="76"/>
        <v>0</v>
      </c>
      <c r="T206" s="356">
        <f t="shared" si="79"/>
        <v>0</v>
      </c>
      <c r="U206" s="358">
        <f t="shared" si="122"/>
        <v>0</v>
      </c>
      <c r="V206" s="358">
        <f t="shared" si="80"/>
        <v>0</v>
      </c>
    </row>
    <row r="207" spans="1:22" s="353" customFormat="1" ht="27" customHeight="1" x14ac:dyDescent="0.3">
      <c r="A207" s="354" t="s">
        <v>125</v>
      </c>
      <c r="B207" s="369" t="s">
        <v>63</v>
      </c>
      <c r="C207" s="369" t="s">
        <v>57</v>
      </c>
      <c r="D207" s="356">
        <f t="shared" si="78"/>
        <v>6845</v>
      </c>
      <c r="E207" s="356">
        <v>6845</v>
      </c>
      <c r="F207" s="356"/>
      <c r="G207" s="356">
        <f t="shared" si="116"/>
        <v>6845</v>
      </c>
      <c r="H207" s="356">
        <v>6845</v>
      </c>
      <c r="I207" s="356"/>
      <c r="J207" s="356"/>
      <c r="K207" s="357"/>
      <c r="L207" s="357"/>
      <c r="M207" s="357"/>
      <c r="N207" s="357"/>
      <c r="O207" s="357"/>
      <c r="P207" s="357"/>
      <c r="Q207" s="357"/>
      <c r="R207" s="357"/>
      <c r="S207" s="352">
        <f t="shared" si="76"/>
        <v>0</v>
      </c>
      <c r="T207" s="356">
        <f t="shared" si="79"/>
        <v>6845</v>
      </c>
      <c r="U207" s="358">
        <f t="shared" si="122"/>
        <v>6845</v>
      </c>
      <c r="V207" s="358">
        <f t="shared" si="80"/>
        <v>0</v>
      </c>
    </row>
    <row r="208" spans="1:22" s="353" customFormat="1" ht="23.25" customHeight="1" x14ac:dyDescent="0.3">
      <c r="A208" s="354" t="s">
        <v>1015</v>
      </c>
      <c r="B208" s="369" t="s">
        <v>63</v>
      </c>
      <c r="C208" s="369" t="s">
        <v>57</v>
      </c>
      <c r="D208" s="356">
        <f t="shared" si="78"/>
        <v>0</v>
      </c>
      <c r="E208" s="356"/>
      <c r="F208" s="356"/>
      <c r="G208" s="356">
        <f t="shared" si="116"/>
        <v>29241</v>
      </c>
      <c r="H208" s="356">
        <v>29241</v>
      </c>
      <c r="I208" s="356"/>
      <c r="J208" s="356">
        <v>4153.8999999999996</v>
      </c>
      <c r="K208" s="357"/>
      <c r="L208" s="357"/>
      <c r="M208" s="357"/>
      <c r="N208" s="357"/>
      <c r="O208" s="357"/>
      <c r="P208" s="357"/>
      <c r="Q208" s="357"/>
      <c r="R208" s="357"/>
      <c r="S208" s="352">
        <f t="shared" si="76"/>
        <v>4153.8999999999996</v>
      </c>
      <c r="T208" s="356">
        <f t="shared" si="79"/>
        <v>33394.9</v>
      </c>
      <c r="U208" s="358">
        <f>H208+J208+K208+M208+N208+L208</f>
        <v>33394.9</v>
      </c>
      <c r="V208" s="358">
        <f t="shared" si="80"/>
        <v>0</v>
      </c>
    </row>
    <row r="209" spans="1:24" s="353" customFormat="1" ht="57.75" customHeight="1" x14ac:dyDescent="0.3">
      <c r="A209" s="354" t="s">
        <v>128</v>
      </c>
      <c r="B209" s="369" t="s">
        <v>63</v>
      </c>
      <c r="C209" s="369" t="s">
        <v>57</v>
      </c>
      <c r="D209" s="356">
        <f t="shared" si="78"/>
        <v>5186.7</v>
      </c>
      <c r="E209" s="356"/>
      <c r="F209" s="356">
        <v>5186.7</v>
      </c>
      <c r="G209" s="356">
        <f t="shared" si="116"/>
        <v>5930.2</v>
      </c>
      <c r="H209" s="356"/>
      <c r="I209" s="356">
        <v>5930.2</v>
      </c>
      <c r="J209" s="356"/>
      <c r="K209" s="357"/>
      <c r="L209" s="357"/>
      <c r="M209" s="357"/>
      <c r="N209" s="357"/>
      <c r="O209" s="357"/>
      <c r="P209" s="357"/>
      <c r="Q209" s="357"/>
      <c r="R209" s="357"/>
      <c r="S209" s="352">
        <f t="shared" si="76"/>
        <v>0</v>
      </c>
      <c r="T209" s="356">
        <f t="shared" si="79"/>
        <v>5930.2</v>
      </c>
      <c r="U209" s="358">
        <f t="shared" si="122"/>
        <v>0</v>
      </c>
      <c r="V209" s="358">
        <f t="shared" si="80"/>
        <v>5930.2</v>
      </c>
    </row>
    <row r="210" spans="1:24" s="353" customFormat="1" ht="56.25" x14ac:dyDescent="0.3">
      <c r="A210" s="354" t="s">
        <v>275</v>
      </c>
      <c r="B210" s="369" t="s">
        <v>63</v>
      </c>
      <c r="C210" s="369" t="s">
        <v>57</v>
      </c>
      <c r="D210" s="356">
        <f t="shared" si="78"/>
        <v>18366</v>
      </c>
      <c r="E210" s="356">
        <v>1836</v>
      </c>
      <c r="F210" s="356">
        <v>16530</v>
      </c>
      <c r="G210" s="356">
        <f t="shared" si="116"/>
        <v>62779.899999999994</v>
      </c>
      <c r="H210" s="356">
        <v>8719.2000000000007</v>
      </c>
      <c r="I210" s="356">
        <v>54060.7</v>
      </c>
      <c r="J210" s="356">
        <v>9134</v>
      </c>
      <c r="K210" s="357"/>
      <c r="L210" s="357"/>
      <c r="M210" s="357"/>
      <c r="N210" s="357"/>
      <c r="O210" s="357">
        <v>80542.8</v>
      </c>
      <c r="P210" s="357"/>
      <c r="Q210" s="357"/>
      <c r="R210" s="357"/>
      <c r="S210" s="352">
        <f t="shared" si="76"/>
        <v>89676.800000000003</v>
      </c>
      <c r="T210" s="356">
        <f t="shared" si="79"/>
        <v>152456.70000000001</v>
      </c>
      <c r="U210" s="358">
        <f t="shared" si="122"/>
        <v>17853.2</v>
      </c>
      <c r="V210" s="358">
        <f t="shared" si="80"/>
        <v>134603.5</v>
      </c>
      <c r="X210" s="373">
        <f>U210+U213</f>
        <v>19548.8</v>
      </c>
    </row>
    <row r="211" spans="1:24" s="353" customFormat="1" ht="37.5" hidden="1" x14ac:dyDescent="0.3">
      <c r="A211" s="354" t="s">
        <v>276</v>
      </c>
      <c r="B211" s="369" t="s">
        <v>63</v>
      </c>
      <c r="C211" s="369" t="s">
        <v>57</v>
      </c>
      <c r="D211" s="356">
        <f t="shared" si="78"/>
        <v>0</v>
      </c>
      <c r="E211" s="356"/>
      <c r="F211" s="356"/>
      <c r="G211" s="356">
        <f t="shared" si="116"/>
        <v>0</v>
      </c>
      <c r="H211" s="356"/>
      <c r="I211" s="356"/>
      <c r="J211" s="356"/>
      <c r="K211" s="357"/>
      <c r="L211" s="357"/>
      <c r="M211" s="357"/>
      <c r="N211" s="357"/>
      <c r="O211" s="357"/>
      <c r="P211" s="357"/>
      <c r="Q211" s="357"/>
      <c r="R211" s="357"/>
      <c r="S211" s="352">
        <f t="shared" si="76"/>
        <v>0</v>
      </c>
      <c r="T211" s="356">
        <f t="shared" si="79"/>
        <v>0</v>
      </c>
      <c r="U211" s="358">
        <f t="shared" si="122"/>
        <v>0</v>
      </c>
      <c r="V211" s="358">
        <f t="shared" si="80"/>
        <v>0</v>
      </c>
    </row>
    <row r="212" spans="1:24" s="353" customFormat="1" ht="36.75" customHeight="1" x14ac:dyDescent="0.3">
      <c r="A212" s="354" t="s">
        <v>781</v>
      </c>
      <c r="B212" s="369" t="s">
        <v>63</v>
      </c>
      <c r="C212" s="369" t="s">
        <v>57</v>
      </c>
      <c r="D212" s="356">
        <f t="shared" si="78"/>
        <v>0</v>
      </c>
      <c r="E212" s="356"/>
      <c r="F212" s="356"/>
      <c r="G212" s="356">
        <f t="shared" si="116"/>
        <v>12416.5</v>
      </c>
      <c r="H212" s="356"/>
      <c r="I212" s="356">
        <v>12416.5</v>
      </c>
      <c r="J212" s="356">
        <v>4260</v>
      </c>
      <c r="K212" s="357"/>
      <c r="L212" s="357"/>
      <c r="M212" s="357"/>
      <c r="N212" s="357"/>
      <c r="O212" s="357"/>
      <c r="P212" s="357"/>
      <c r="Q212" s="357"/>
      <c r="R212" s="357"/>
      <c r="S212" s="352">
        <f t="shared" ref="S212:S275" si="123">SUM(J212:R212)</f>
        <v>4260</v>
      </c>
      <c r="T212" s="356">
        <f t="shared" si="79"/>
        <v>16676.5</v>
      </c>
      <c r="U212" s="358">
        <f t="shared" si="122"/>
        <v>4260</v>
      </c>
      <c r="V212" s="358">
        <f t="shared" si="80"/>
        <v>12416.5</v>
      </c>
    </row>
    <row r="213" spans="1:24" s="353" customFormat="1" ht="57" customHeight="1" x14ac:dyDescent="0.3">
      <c r="A213" s="354" t="s">
        <v>704</v>
      </c>
      <c r="B213" s="369" t="s">
        <v>63</v>
      </c>
      <c r="C213" s="369" t="s">
        <v>57</v>
      </c>
      <c r="D213" s="356">
        <f t="shared" si="78"/>
        <v>0</v>
      </c>
      <c r="E213" s="356"/>
      <c r="F213" s="356"/>
      <c r="G213" s="356">
        <f t="shared" si="116"/>
        <v>1610.3</v>
      </c>
      <c r="H213" s="356">
        <v>1610.3</v>
      </c>
      <c r="I213" s="356"/>
      <c r="J213" s="356">
        <v>85.3</v>
      </c>
      <c r="K213" s="357"/>
      <c r="L213" s="357"/>
      <c r="M213" s="357"/>
      <c r="N213" s="357"/>
      <c r="O213" s="357"/>
      <c r="P213" s="357"/>
      <c r="Q213" s="357"/>
      <c r="R213" s="357"/>
      <c r="S213" s="352">
        <f t="shared" si="123"/>
        <v>85.3</v>
      </c>
      <c r="T213" s="356">
        <f t="shared" si="79"/>
        <v>1695.6</v>
      </c>
      <c r="U213" s="358">
        <f t="shared" si="122"/>
        <v>1695.6</v>
      </c>
      <c r="V213" s="358">
        <f t="shared" si="80"/>
        <v>0</v>
      </c>
      <c r="X213" s="373"/>
    </row>
    <row r="214" spans="1:24" s="359" customFormat="1" ht="23.25" customHeight="1" x14ac:dyDescent="0.3">
      <c r="A214" s="349" t="s">
        <v>129</v>
      </c>
      <c r="B214" s="370" t="s">
        <v>63</v>
      </c>
      <c r="C214" s="370" t="s">
        <v>59</v>
      </c>
      <c r="D214" s="351">
        <f t="shared" si="78"/>
        <v>101498</v>
      </c>
      <c r="E214" s="351">
        <f>SUM(E215+E217+E218+E219+E220+E223)</f>
        <v>101498</v>
      </c>
      <c r="F214" s="351">
        <f>SUM(F215+F217+F218+F219+F220+F223)</f>
        <v>0</v>
      </c>
      <c r="G214" s="351">
        <f>SUM(H214:I214)</f>
        <v>56428.899999999994</v>
      </c>
      <c r="H214" s="351">
        <f>SUM(H215+H216+H221+H220)</f>
        <v>47356.7</v>
      </c>
      <c r="I214" s="351">
        <f t="shared" ref="I214:V214" si="124">SUM(I215+I216+I221+I220)</f>
        <v>9072.2000000000007</v>
      </c>
      <c r="J214" s="351">
        <f>SUM(J215+J216+J221+J220+J217)</f>
        <v>0</v>
      </c>
      <c r="K214" s="351">
        <f t="shared" ref="K214:L214" si="125">SUM(K215+K216+K221+K220)</f>
        <v>0</v>
      </c>
      <c r="L214" s="351">
        <f t="shared" si="125"/>
        <v>0</v>
      </c>
      <c r="M214" s="351">
        <f t="shared" si="124"/>
        <v>0</v>
      </c>
      <c r="N214" s="351">
        <f t="shared" si="124"/>
        <v>0</v>
      </c>
      <c r="O214" s="351">
        <f t="shared" si="124"/>
        <v>0</v>
      </c>
      <c r="P214" s="351">
        <f t="shared" si="124"/>
        <v>0</v>
      </c>
      <c r="Q214" s="351">
        <f t="shared" si="124"/>
        <v>0</v>
      </c>
      <c r="R214" s="351">
        <f t="shared" si="124"/>
        <v>0</v>
      </c>
      <c r="S214" s="351">
        <f>SUM(S215+S216+S221+S220+S217)</f>
        <v>0</v>
      </c>
      <c r="T214" s="351">
        <f t="shared" si="124"/>
        <v>56428.899999999994</v>
      </c>
      <c r="U214" s="351">
        <f t="shared" si="124"/>
        <v>47356.7</v>
      </c>
      <c r="V214" s="351">
        <f t="shared" si="124"/>
        <v>9072.2000000000007</v>
      </c>
    </row>
    <row r="215" spans="1:24" s="353" customFormat="1" ht="37.5" x14ac:dyDescent="0.3">
      <c r="A215" s="354" t="s">
        <v>629</v>
      </c>
      <c r="B215" s="369" t="s">
        <v>63</v>
      </c>
      <c r="C215" s="369" t="s">
        <v>59</v>
      </c>
      <c r="D215" s="356">
        <f t="shared" si="78"/>
        <v>30042</v>
      </c>
      <c r="E215" s="356">
        <v>30042</v>
      </c>
      <c r="F215" s="356"/>
      <c r="G215" s="356">
        <f>SUM(H215:I215)</f>
        <v>33419</v>
      </c>
      <c r="H215" s="356">
        <v>33419</v>
      </c>
      <c r="I215" s="356"/>
      <c r="J215" s="356"/>
      <c r="K215" s="357"/>
      <c r="L215" s="357"/>
      <c r="M215" s="357"/>
      <c r="N215" s="357"/>
      <c r="O215" s="357"/>
      <c r="P215" s="357"/>
      <c r="Q215" s="357"/>
      <c r="R215" s="357"/>
      <c r="S215" s="352">
        <f t="shared" si="123"/>
        <v>0</v>
      </c>
      <c r="T215" s="356">
        <f t="shared" ref="T215:T277" si="126">SUM(U215:V215)</f>
        <v>33419</v>
      </c>
      <c r="U215" s="358">
        <f>H215+J215+K215+M215+N215+L215</f>
        <v>33419</v>
      </c>
      <c r="V215" s="358">
        <f t="shared" ref="V215:V277" si="127">SUM(I215+O215+P215+Q215+R215)</f>
        <v>0</v>
      </c>
    </row>
    <row r="216" spans="1:24" s="353" customFormat="1" ht="18.75" x14ac:dyDescent="0.3">
      <c r="A216" s="354" t="s">
        <v>620</v>
      </c>
      <c r="B216" s="369" t="s">
        <v>63</v>
      </c>
      <c r="C216" s="369" t="s">
        <v>59</v>
      </c>
      <c r="D216" s="356"/>
      <c r="E216" s="356"/>
      <c r="F216" s="356"/>
      <c r="G216" s="356">
        <f>SUM(H216:I216)</f>
        <v>10851.1</v>
      </c>
      <c r="H216" s="356">
        <v>10851.1</v>
      </c>
      <c r="I216" s="356"/>
      <c r="J216" s="356"/>
      <c r="K216" s="357"/>
      <c r="L216" s="357"/>
      <c r="M216" s="357"/>
      <c r="N216" s="357"/>
      <c r="O216" s="357"/>
      <c r="P216" s="357"/>
      <c r="Q216" s="357"/>
      <c r="R216" s="357"/>
      <c r="S216" s="352">
        <f t="shared" si="123"/>
        <v>0</v>
      </c>
      <c r="T216" s="356">
        <f t="shared" si="126"/>
        <v>10851.1</v>
      </c>
      <c r="U216" s="358">
        <f t="shared" ref="U216:U223" si="128">H216+J216+K216+M216+N216+L216</f>
        <v>10851.1</v>
      </c>
      <c r="V216" s="358">
        <f t="shared" si="127"/>
        <v>0</v>
      </c>
    </row>
    <row r="217" spans="1:24" s="353" customFormat="1" ht="59.25" customHeight="1" x14ac:dyDescent="0.3">
      <c r="A217" s="354" t="s">
        <v>628</v>
      </c>
      <c r="B217" s="369" t="s">
        <v>63</v>
      </c>
      <c r="C217" s="369" t="s">
        <v>59</v>
      </c>
      <c r="D217" s="356">
        <f t="shared" si="78"/>
        <v>71456</v>
      </c>
      <c r="E217" s="356">
        <v>71456</v>
      </c>
      <c r="F217" s="356"/>
      <c r="G217" s="356">
        <f t="shared" si="116"/>
        <v>0</v>
      </c>
      <c r="H217" s="356"/>
      <c r="I217" s="356"/>
      <c r="J217" s="356"/>
      <c r="K217" s="357"/>
      <c r="L217" s="357"/>
      <c r="M217" s="357"/>
      <c r="N217" s="357"/>
      <c r="O217" s="357"/>
      <c r="P217" s="357"/>
      <c r="Q217" s="357"/>
      <c r="R217" s="357"/>
      <c r="S217" s="352">
        <f t="shared" si="123"/>
        <v>0</v>
      </c>
      <c r="T217" s="356">
        <f t="shared" si="126"/>
        <v>0</v>
      </c>
      <c r="U217" s="358">
        <f t="shared" si="128"/>
        <v>0</v>
      </c>
      <c r="V217" s="358">
        <f t="shared" si="127"/>
        <v>0</v>
      </c>
    </row>
    <row r="218" spans="1:24" s="353" customFormat="1" ht="16.5" hidden="1" customHeight="1" x14ac:dyDescent="0.3">
      <c r="A218" s="354" t="s">
        <v>130</v>
      </c>
      <c r="B218" s="369" t="s">
        <v>63</v>
      </c>
      <c r="C218" s="369" t="s">
        <v>59</v>
      </c>
      <c r="D218" s="356">
        <f t="shared" si="78"/>
        <v>0</v>
      </c>
      <c r="E218" s="356"/>
      <c r="F218" s="356"/>
      <c r="G218" s="356">
        <f t="shared" si="116"/>
        <v>0</v>
      </c>
      <c r="H218" s="356"/>
      <c r="I218" s="356"/>
      <c r="J218" s="356"/>
      <c r="K218" s="357"/>
      <c r="L218" s="357"/>
      <c r="M218" s="357"/>
      <c r="N218" s="357"/>
      <c r="O218" s="357"/>
      <c r="P218" s="357"/>
      <c r="Q218" s="357"/>
      <c r="R218" s="357"/>
      <c r="S218" s="352">
        <f t="shared" si="123"/>
        <v>0</v>
      </c>
      <c r="T218" s="356">
        <f t="shared" si="126"/>
        <v>0</v>
      </c>
      <c r="U218" s="358">
        <f t="shared" si="128"/>
        <v>0</v>
      </c>
      <c r="V218" s="358">
        <f t="shared" si="127"/>
        <v>0</v>
      </c>
    </row>
    <row r="219" spans="1:24" s="353" customFormat="1" ht="16.5" hidden="1" customHeight="1" x14ac:dyDescent="0.3">
      <c r="A219" s="354" t="s">
        <v>131</v>
      </c>
      <c r="B219" s="369" t="s">
        <v>63</v>
      </c>
      <c r="C219" s="369" t="s">
        <v>59</v>
      </c>
      <c r="D219" s="356">
        <f t="shared" si="78"/>
        <v>0</v>
      </c>
      <c r="E219" s="356"/>
      <c r="F219" s="356"/>
      <c r="G219" s="356">
        <f t="shared" si="116"/>
        <v>0</v>
      </c>
      <c r="H219" s="356"/>
      <c r="I219" s="356"/>
      <c r="J219" s="356"/>
      <c r="K219" s="357"/>
      <c r="L219" s="357"/>
      <c r="M219" s="357"/>
      <c r="N219" s="357"/>
      <c r="O219" s="357"/>
      <c r="P219" s="357"/>
      <c r="Q219" s="357"/>
      <c r="R219" s="357"/>
      <c r="S219" s="352">
        <f t="shared" si="123"/>
        <v>0</v>
      </c>
      <c r="T219" s="356">
        <f t="shared" si="126"/>
        <v>0</v>
      </c>
      <c r="U219" s="358">
        <f t="shared" si="128"/>
        <v>0</v>
      </c>
      <c r="V219" s="358">
        <f t="shared" si="127"/>
        <v>0</v>
      </c>
    </row>
    <row r="220" spans="1:24" s="353" customFormat="1" ht="43.5" customHeight="1" x14ac:dyDescent="0.3">
      <c r="A220" s="354" t="s">
        <v>612</v>
      </c>
      <c r="B220" s="369" t="s">
        <v>63</v>
      </c>
      <c r="C220" s="369" t="s">
        <v>59</v>
      </c>
      <c r="D220" s="356">
        <f t="shared" si="78"/>
        <v>0</v>
      </c>
      <c r="E220" s="356"/>
      <c r="F220" s="356"/>
      <c r="G220" s="356">
        <f t="shared" si="116"/>
        <v>10080.200000000001</v>
      </c>
      <c r="H220" s="356">
        <v>1008</v>
      </c>
      <c r="I220" s="356">
        <v>9072.2000000000007</v>
      </c>
      <c r="J220" s="356"/>
      <c r="K220" s="357"/>
      <c r="L220" s="357"/>
      <c r="M220" s="357"/>
      <c r="N220" s="357"/>
      <c r="O220" s="357"/>
      <c r="P220" s="357"/>
      <c r="Q220" s="357"/>
      <c r="R220" s="357"/>
      <c r="S220" s="352">
        <f t="shared" si="123"/>
        <v>0</v>
      </c>
      <c r="T220" s="356">
        <f t="shared" si="126"/>
        <v>10080.200000000001</v>
      </c>
      <c r="U220" s="358">
        <f t="shared" si="128"/>
        <v>1008</v>
      </c>
      <c r="V220" s="358">
        <f t="shared" si="127"/>
        <v>9072.2000000000007</v>
      </c>
    </row>
    <row r="221" spans="1:24" s="353" customFormat="1" ht="25.5" customHeight="1" x14ac:dyDescent="0.3">
      <c r="A221" s="354" t="s">
        <v>700</v>
      </c>
      <c r="B221" s="369" t="s">
        <v>63</v>
      </c>
      <c r="C221" s="369" t="s">
        <v>59</v>
      </c>
      <c r="D221" s="356">
        <f t="shared" si="78"/>
        <v>0</v>
      </c>
      <c r="E221" s="356"/>
      <c r="F221" s="356"/>
      <c r="G221" s="356">
        <f t="shared" si="116"/>
        <v>2078.6</v>
      </c>
      <c r="H221" s="356">
        <v>2078.6</v>
      </c>
      <c r="I221" s="356"/>
      <c r="J221" s="356"/>
      <c r="K221" s="357"/>
      <c r="L221" s="357"/>
      <c r="M221" s="357"/>
      <c r="N221" s="357"/>
      <c r="O221" s="357"/>
      <c r="P221" s="357"/>
      <c r="Q221" s="357"/>
      <c r="R221" s="357"/>
      <c r="S221" s="352">
        <f t="shared" si="123"/>
        <v>0</v>
      </c>
      <c r="T221" s="356">
        <f t="shared" si="126"/>
        <v>2078.6</v>
      </c>
      <c r="U221" s="358">
        <f t="shared" si="128"/>
        <v>2078.6</v>
      </c>
      <c r="V221" s="358">
        <f t="shared" si="127"/>
        <v>0</v>
      </c>
    </row>
    <row r="222" spans="1:24" s="359" customFormat="1" ht="26.25" customHeight="1" x14ac:dyDescent="0.3">
      <c r="A222" s="349" t="s">
        <v>696</v>
      </c>
      <c r="B222" s="370" t="s">
        <v>63</v>
      </c>
      <c r="C222" s="370" t="s">
        <v>63</v>
      </c>
      <c r="D222" s="351">
        <f t="shared" si="78"/>
        <v>0</v>
      </c>
      <c r="E222" s="351"/>
      <c r="F222" s="351"/>
      <c r="G222" s="351">
        <f>SUM(H222:I222)</f>
        <v>3.3</v>
      </c>
      <c r="H222" s="351">
        <f>SUM(H223)</f>
        <v>0</v>
      </c>
      <c r="I222" s="351">
        <f t="shared" ref="I222:V222" si="129">SUM(I223)</f>
        <v>3.3</v>
      </c>
      <c r="J222" s="351">
        <f t="shared" si="129"/>
        <v>0</v>
      </c>
      <c r="K222" s="351">
        <f t="shared" si="129"/>
        <v>0</v>
      </c>
      <c r="L222" s="351">
        <f t="shared" si="129"/>
        <v>0</v>
      </c>
      <c r="M222" s="351">
        <f t="shared" si="129"/>
        <v>0</v>
      </c>
      <c r="N222" s="351">
        <f t="shared" si="129"/>
        <v>0</v>
      </c>
      <c r="O222" s="351">
        <f t="shared" si="129"/>
        <v>0</v>
      </c>
      <c r="P222" s="351">
        <f t="shared" si="129"/>
        <v>0</v>
      </c>
      <c r="Q222" s="351">
        <f t="shared" si="129"/>
        <v>0</v>
      </c>
      <c r="R222" s="351">
        <f t="shared" si="129"/>
        <v>0</v>
      </c>
      <c r="S222" s="351">
        <f t="shared" si="129"/>
        <v>0</v>
      </c>
      <c r="T222" s="351">
        <f t="shared" si="129"/>
        <v>3.3</v>
      </c>
      <c r="U222" s="351">
        <f t="shared" si="129"/>
        <v>0</v>
      </c>
      <c r="V222" s="351">
        <f t="shared" si="129"/>
        <v>3.3</v>
      </c>
    </row>
    <row r="223" spans="1:24" s="353" customFormat="1" ht="97.5" customHeight="1" x14ac:dyDescent="0.3">
      <c r="A223" s="354" t="s">
        <v>910</v>
      </c>
      <c r="B223" s="369" t="s">
        <v>63</v>
      </c>
      <c r="C223" s="369" t="s">
        <v>63</v>
      </c>
      <c r="D223" s="356">
        <f t="shared" si="78"/>
        <v>0</v>
      </c>
      <c r="E223" s="356"/>
      <c r="F223" s="356"/>
      <c r="G223" s="356">
        <f t="shared" si="116"/>
        <v>3.3</v>
      </c>
      <c r="H223" s="356"/>
      <c r="I223" s="356">
        <v>3.3</v>
      </c>
      <c r="J223" s="356"/>
      <c r="K223" s="357"/>
      <c r="L223" s="357"/>
      <c r="M223" s="357"/>
      <c r="N223" s="357"/>
      <c r="O223" s="357"/>
      <c r="P223" s="357"/>
      <c r="Q223" s="357"/>
      <c r="R223" s="357"/>
      <c r="S223" s="352">
        <f t="shared" si="123"/>
        <v>0</v>
      </c>
      <c r="T223" s="356">
        <f t="shared" si="126"/>
        <v>3.3</v>
      </c>
      <c r="U223" s="358">
        <f t="shared" si="128"/>
        <v>0</v>
      </c>
      <c r="V223" s="358">
        <f t="shared" si="127"/>
        <v>3.3</v>
      </c>
    </row>
    <row r="224" spans="1:24" s="353" customFormat="1" ht="42" hidden="1" customHeight="1" x14ac:dyDescent="0.3">
      <c r="A224" s="349" t="s">
        <v>18</v>
      </c>
      <c r="B224" s="370" t="s">
        <v>65</v>
      </c>
      <c r="C224" s="370" t="s">
        <v>56</v>
      </c>
      <c r="D224" s="351">
        <f t="shared" si="78"/>
        <v>0</v>
      </c>
      <c r="E224" s="351">
        <f>E225</f>
        <v>0</v>
      </c>
      <c r="F224" s="351">
        <f>F225</f>
        <v>0</v>
      </c>
      <c r="G224" s="351">
        <f t="shared" si="116"/>
        <v>0</v>
      </c>
      <c r="H224" s="351">
        <f>H225</f>
        <v>0</v>
      </c>
      <c r="I224" s="351">
        <f>I225</f>
        <v>0</v>
      </c>
      <c r="J224" s="351"/>
      <c r="K224" s="357"/>
      <c r="L224" s="357"/>
      <c r="M224" s="357"/>
      <c r="N224" s="357"/>
      <c r="O224" s="357"/>
      <c r="P224" s="357"/>
      <c r="Q224" s="357"/>
      <c r="R224" s="357"/>
      <c r="S224" s="352">
        <f t="shared" si="123"/>
        <v>0</v>
      </c>
      <c r="T224" s="356">
        <f t="shared" si="126"/>
        <v>0</v>
      </c>
      <c r="U224" s="358">
        <f t="shared" ref="U224:U226" si="130">H224+J224+K224+M224+N224</f>
        <v>0</v>
      </c>
      <c r="V224" s="358">
        <f t="shared" si="127"/>
        <v>0</v>
      </c>
    </row>
    <row r="225" spans="1:27" s="359" customFormat="1" ht="34.5" hidden="1" customHeight="1" x14ac:dyDescent="0.3">
      <c r="A225" s="349" t="s">
        <v>19</v>
      </c>
      <c r="B225" s="370" t="s">
        <v>65</v>
      </c>
      <c r="C225" s="370" t="s">
        <v>63</v>
      </c>
      <c r="D225" s="356">
        <f t="shared" si="78"/>
        <v>0</v>
      </c>
      <c r="E225" s="351"/>
      <c r="F225" s="351"/>
      <c r="G225" s="356">
        <f t="shared" si="116"/>
        <v>0</v>
      </c>
      <c r="H225" s="351"/>
      <c r="I225" s="351"/>
      <c r="J225" s="351"/>
      <c r="K225" s="360"/>
      <c r="L225" s="360"/>
      <c r="M225" s="360"/>
      <c r="N225" s="360"/>
      <c r="O225" s="360"/>
      <c r="P225" s="360"/>
      <c r="Q225" s="360"/>
      <c r="R225" s="360"/>
      <c r="S225" s="352">
        <f t="shared" si="123"/>
        <v>0</v>
      </c>
      <c r="T225" s="356">
        <f t="shared" si="126"/>
        <v>0</v>
      </c>
      <c r="U225" s="358">
        <f t="shared" si="130"/>
        <v>0</v>
      </c>
      <c r="V225" s="358">
        <f t="shared" si="127"/>
        <v>0</v>
      </c>
    </row>
    <row r="226" spans="1:27" s="353" customFormat="1" ht="25.5" hidden="1" customHeight="1" x14ac:dyDescent="0.3">
      <c r="A226" s="354" t="s">
        <v>1059</v>
      </c>
      <c r="B226" s="369" t="s">
        <v>65</v>
      </c>
      <c r="C226" s="369" t="s">
        <v>63</v>
      </c>
      <c r="D226" s="356">
        <f t="shared" si="78"/>
        <v>0</v>
      </c>
      <c r="E226" s="356"/>
      <c r="F226" s="356"/>
      <c r="G226" s="356">
        <f t="shared" si="116"/>
        <v>0</v>
      </c>
      <c r="H226" s="356"/>
      <c r="I226" s="356"/>
      <c r="J226" s="356"/>
      <c r="K226" s="357"/>
      <c r="L226" s="357"/>
      <c r="M226" s="357"/>
      <c r="N226" s="357"/>
      <c r="O226" s="357"/>
      <c r="P226" s="357"/>
      <c r="Q226" s="357"/>
      <c r="R226" s="357"/>
      <c r="S226" s="352">
        <f t="shared" si="123"/>
        <v>0</v>
      </c>
      <c r="T226" s="356">
        <f t="shared" si="126"/>
        <v>0</v>
      </c>
      <c r="U226" s="358">
        <f t="shared" si="130"/>
        <v>0</v>
      </c>
      <c r="V226" s="358">
        <f t="shared" si="127"/>
        <v>0</v>
      </c>
    </row>
    <row r="227" spans="1:27" s="353" customFormat="1" ht="18" customHeight="1" x14ac:dyDescent="0.3">
      <c r="A227" s="349" t="s">
        <v>132</v>
      </c>
      <c r="B227" s="370" t="s">
        <v>69</v>
      </c>
      <c r="C227" s="370" t="s">
        <v>56</v>
      </c>
      <c r="D227" s="351">
        <f t="shared" si="78"/>
        <v>1475651.3000000003</v>
      </c>
      <c r="E227" s="351">
        <f>SUM(E228+E297+E399+E439)</f>
        <v>752786.00000000012</v>
      </c>
      <c r="F227" s="351">
        <f>SUM(F228+F297+F399+F439)</f>
        <v>722865.3</v>
      </c>
      <c r="G227" s="351">
        <f t="shared" si="116"/>
        <v>1767688.5000000002</v>
      </c>
      <c r="H227" s="351">
        <f t="shared" ref="H227:V227" si="131">SUM(H228+H297+H399+H439)</f>
        <v>892955.8</v>
      </c>
      <c r="I227" s="351">
        <f t="shared" si="131"/>
        <v>874732.70000000019</v>
      </c>
      <c r="J227" s="351">
        <f t="shared" si="131"/>
        <v>-8541.1999999999989</v>
      </c>
      <c r="K227" s="351">
        <f t="shared" si="131"/>
        <v>0</v>
      </c>
      <c r="L227" s="351">
        <f t="shared" si="131"/>
        <v>0</v>
      </c>
      <c r="M227" s="351">
        <f t="shared" si="131"/>
        <v>0</v>
      </c>
      <c r="N227" s="351">
        <f t="shared" si="131"/>
        <v>0</v>
      </c>
      <c r="O227" s="351">
        <f t="shared" si="131"/>
        <v>0</v>
      </c>
      <c r="P227" s="351">
        <f t="shared" si="131"/>
        <v>9.0949470177292824E-13</v>
      </c>
      <c r="Q227" s="351">
        <f t="shared" si="131"/>
        <v>1014</v>
      </c>
      <c r="R227" s="351">
        <f t="shared" si="131"/>
        <v>0</v>
      </c>
      <c r="S227" s="351">
        <f t="shared" si="131"/>
        <v>-8698.6999999999989</v>
      </c>
      <c r="T227" s="351">
        <f t="shared" si="131"/>
        <v>1760161.3</v>
      </c>
      <c r="U227" s="351">
        <f t="shared" si="131"/>
        <v>884414.6</v>
      </c>
      <c r="V227" s="351">
        <f t="shared" si="131"/>
        <v>875746.70000000007</v>
      </c>
      <c r="Z227" s="373"/>
      <c r="AA227" s="373"/>
    </row>
    <row r="228" spans="1:27" s="353" customFormat="1" ht="21.75" customHeight="1" x14ac:dyDescent="0.3">
      <c r="A228" s="349" t="s">
        <v>133</v>
      </c>
      <c r="B228" s="370" t="s">
        <v>69</v>
      </c>
      <c r="C228" s="370" t="s">
        <v>55</v>
      </c>
      <c r="D228" s="351">
        <f t="shared" si="78"/>
        <v>410363.10000000003</v>
      </c>
      <c r="E228" s="351">
        <f>SUM(E229+E243+E244+E245+E257+E258+E259+E273)</f>
        <v>388435.00000000006</v>
      </c>
      <c r="F228" s="351">
        <f>SUM(F229+F243+F244+F245+F257+F258+F259+F273)</f>
        <v>21928.1</v>
      </c>
      <c r="G228" s="351">
        <f>SUM(H228:I228)</f>
        <v>591676.5</v>
      </c>
      <c r="H228" s="351">
        <f t="shared" ref="H228:P228" si="132">SUM(H229+H243+H244+H245+H257+H258+H259+H273+H286+H292+H294+H287+H256)</f>
        <v>468866.2</v>
      </c>
      <c r="I228" s="351">
        <f t="shared" si="132"/>
        <v>122810.3</v>
      </c>
      <c r="J228" s="351">
        <f>SUM(J229+J243+J244+J245+J257+J258+J259+J273+J286+J292+J294+J287+J256+J293)</f>
        <v>-8078.2999999999993</v>
      </c>
      <c r="K228" s="351">
        <f t="shared" ref="K228:L228" si="133">SUM(K229+K243+K244+K245+K257+K258+K259+K273+K286+K292+K294+K287+K256)</f>
        <v>0</v>
      </c>
      <c r="L228" s="351">
        <f t="shared" si="133"/>
        <v>0</v>
      </c>
      <c r="M228" s="351">
        <f t="shared" si="132"/>
        <v>0</v>
      </c>
      <c r="N228" s="351">
        <f t="shared" si="132"/>
        <v>0</v>
      </c>
      <c r="O228" s="351">
        <f t="shared" si="132"/>
        <v>0</v>
      </c>
      <c r="P228" s="351">
        <f t="shared" si="132"/>
        <v>0</v>
      </c>
      <c r="Q228" s="351">
        <f>SUM(Q229+Q243+Q244+Q245+Q257+Q258+Q259+Q273+Q286+Q292+Q294+Q287+Q256)</f>
        <v>0</v>
      </c>
      <c r="R228" s="351">
        <f t="shared" ref="R228:V228" si="134">SUM(R229+R243+R244+R245+R257+R258+R259+R273+R286+R292+R294+R287+R256)</f>
        <v>0</v>
      </c>
      <c r="S228" s="351">
        <f t="shared" si="134"/>
        <v>-8235.7999999999993</v>
      </c>
      <c r="T228" s="351">
        <f>SUM(T229+T243+T244+T245+T257+T258+T259+T273+T286+T292+T294+T287+T256+T293)</f>
        <v>583598.20000000007</v>
      </c>
      <c r="U228" s="351">
        <f>SUM(U229+U243+U244+U245+U257+U258+U259+U273+U286+U292+U294+U287+U256+U293)</f>
        <v>460787.9</v>
      </c>
      <c r="V228" s="351">
        <f t="shared" si="134"/>
        <v>122810.3</v>
      </c>
    </row>
    <row r="229" spans="1:27" s="363" customFormat="1" ht="40.5" customHeight="1" x14ac:dyDescent="0.3">
      <c r="A229" s="361" t="s">
        <v>750</v>
      </c>
      <c r="B229" s="370" t="s">
        <v>69</v>
      </c>
      <c r="C229" s="370" t="s">
        <v>55</v>
      </c>
      <c r="D229" s="362">
        <f t="shared" si="78"/>
        <v>360286.60000000003</v>
      </c>
      <c r="E229" s="362">
        <f>SUM(E230+E231+E232+E233+E234+E235+E236+E237+E238+E239+E240+E241+E242)</f>
        <v>360286.60000000003</v>
      </c>
      <c r="F229" s="362">
        <f>SUM(F230+F231+F232+F233+F234+F235+F236+F237+F238+F239+F240+F241+F242)</f>
        <v>0</v>
      </c>
      <c r="G229" s="362">
        <f t="shared" si="116"/>
        <v>397127.80000000005</v>
      </c>
      <c r="H229" s="362">
        <f>SUM(H230+H231+H232+H233+H234+H235+H236+H237+H238+H239+H240+H241+H242)</f>
        <v>397127.80000000005</v>
      </c>
      <c r="I229" s="362">
        <f t="shared" ref="I229:V229" si="135">SUM(I230+I231+I232+I233+I234+I235+I236+I237+I238+I239+I240+I241+I242)</f>
        <v>0</v>
      </c>
      <c r="J229" s="362">
        <f t="shared" si="135"/>
        <v>888</v>
      </c>
      <c r="K229" s="362">
        <f t="shared" ref="K229:L229" si="136">SUM(K230+K231+K232+K233+K234+K235+K236+K237+K238+K239+K240+K241+K242)</f>
        <v>0</v>
      </c>
      <c r="L229" s="362">
        <f t="shared" si="136"/>
        <v>0</v>
      </c>
      <c r="M229" s="362">
        <f t="shared" si="135"/>
        <v>0</v>
      </c>
      <c r="N229" s="362">
        <f t="shared" si="135"/>
        <v>0</v>
      </c>
      <c r="O229" s="362">
        <f t="shared" si="135"/>
        <v>0</v>
      </c>
      <c r="P229" s="362">
        <f t="shared" si="135"/>
        <v>0</v>
      </c>
      <c r="Q229" s="362">
        <f t="shared" si="135"/>
        <v>0</v>
      </c>
      <c r="R229" s="362">
        <f t="shared" si="135"/>
        <v>0</v>
      </c>
      <c r="S229" s="362">
        <f t="shared" si="135"/>
        <v>888</v>
      </c>
      <c r="T229" s="362">
        <f t="shared" si="135"/>
        <v>398015.80000000005</v>
      </c>
      <c r="U229" s="362">
        <f t="shared" si="135"/>
        <v>398015.80000000005</v>
      </c>
      <c r="V229" s="362">
        <f t="shared" si="135"/>
        <v>0</v>
      </c>
      <c r="X229" s="374"/>
    </row>
    <row r="230" spans="1:27" s="353" customFormat="1" ht="15.75" customHeight="1" x14ac:dyDescent="0.3">
      <c r="A230" s="354" t="s">
        <v>148</v>
      </c>
      <c r="B230" s="369" t="s">
        <v>69</v>
      </c>
      <c r="C230" s="369" t="s">
        <v>55</v>
      </c>
      <c r="D230" s="356">
        <f t="shared" si="78"/>
        <v>41361.1</v>
      </c>
      <c r="E230" s="356">
        <v>41361.1</v>
      </c>
      <c r="F230" s="356"/>
      <c r="G230" s="356">
        <f t="shared" si="116"/>
        <v>46328.1</v>
      </c>
      <c r="H230" s="356">
        <v>46328.1</v>
      </c>
      <c r="I230" s="356"/>
      <c r="J230" s="356">
        <v>1532</v>
      </c>
      <c r="K230" s="357"/>
      <c r="L230" s="357"/>
      <c r="M230" s="357"/>
      <c r="N230" s="357"/>
      <c r="O230" s="357"/>
      <c r="P230" s="357"/>
      <c r="Q230" s="357"/>
      <c r="R230" s="357"/>
      <c r="S230" s="352">
        <f t="shared" si="123"/>
        <v>1532</v>
      </c>
      <c r="T230" s="356">
        <f t="shared" si="126"/>
        <v>47860.1</v>
      </c>
      <c r="U230" s="358">
        <f>H230+J230+K230+M230+N230+L230</f>
        <v>47860.1</v>
      </c>
      <c r="V230" s="358">
        <f t="shared" si="127"/>
        <v>0</v>
      </c>
      <c r="X230" s="373"/>
    </row>
    <row r="231" spans="1:27" s="353" customFormat="1" ht="15.75" customHeight="1" x14ac:dyDescent="0.3">
      <c r="A231" s="354" t="s">
        <v>149</v>
      </c>
      <c r="B231" s="369" t="s">
        <v>69</v>
      </c>
      <c r="C231" s="369" t="s">
        <v>55</v>
      </c>
      <c r="D231" s="356">
        <f t="shared" si="78"/>
        <v>25766.1</v>
      </c>
      <c r="E231" s="356">
        <v>25766.1</v>
      </c>
      <c r="F231" s="356"/>
      <c r="G231" s="356">
        <f t="shared" si="116"/>
        <v>28447.4</v>
      </c>
      <c r="H231" s="356">
        <v>28447.4</v>
      </c>
      <c r="I231" s="356"/>
      <c r="J231" s="356">
        <v>-1880</v>
      </c>
      <c r="K231" s="357"/>
      <c r="L231" s="357"/>
      <c r="M231" s="357"/>
      <c r="N231" s="357"/>
      <c r="O231" s="357"/>
      <c r="P231" s="357"/>
      <c r="Q231" s="357"/>
      <c r="R231" s="357"/>
      <c r="S231" s="352">
        <f t="shared" si="123"/>
        <v>-1880</v>
      </c>
      <c r="T231" s="356">
        <f t="shared" si="126"/>
        <v>26567.4</v>
      </c>
      <c r="U231" s="358">
        <f t="shared" ref="U231:U272" si="137">H231+J231+K231+M231+N231+L231</f>
        <v>26567.4</v>
      </c>
      <c r="V231" s="358">
        <f t="shared" si="127"/>
        <v>0</v>
      </c>
    </row>
    <row r="232" spans="1:27" s="353" customFormat="1" ht="15.75" customHeight="1" x14ac:dyDescent="0.3">
      <c r="A232" s="354" t="s">
        <v>150</v>
      </c>
      <c r="B232" s="369" t="s">
        <v>69</v>
      </c>
      <c r="C232" s="369" t="s">
        <v>55</v>
      </c>
      <c r="D232" s="356">
        <f t="shared" si="78"/>
        <v>26740.400000000001</v>
      </c>
      <c r="E232" s="356">
        <v>26740.400000000001</v>
      </c>
      <c r="F232" s="356"/>
      <c r="G232" s="356">
        <f t="shared" si="116"/>
        <v>29890.1</v>
      </c>
      <c r="H232" s="356">
        <v>29890.1</v>
      </c>
      <c r="I232" s="356"/>
      <c r="J232" s="356">
        <v>1000</v>
      </c>
      <c r="K232" s="357"/>
      <c r="L232" s="357"/>
      <c r="M232" s="357"/>
      <c r="N232" s="357"/>
      <c r="O232" s="357"/>
      <c r="P232" s="357"/>
      <c r="Q232" s="357"/>
      <c r="R232" s="357"/>
      <c r="S232" s="352">
        <f t="shared" si="123"/>
        <v>1000</v>
      </c>
      <c r="T232" s="356">
        <f t="shared" si="126"/>
        <v>30890.1</v>
      </c>
      <c r="U232" s="358">
        <f t="shared" si="137"/>
        <v>30890.1</v>
      </c>
      <c r="V232" s="358">
        <f t="shared" si="127"/>
        <v>0</v>
      </c>
      <c r="X232" s="373"/>
    </row>
    <row r="233" spans="1:27" s="353" customFormat="1" ht="15.75" customHeight="1" x14ac:dyDescent="0.3">
      <c r="A233" s="354" t="s">
        <v>151</v>
      </c>
      <c r="B233" s="369" t="s">
        <v>69</v>
      </c>
      <c r="C233" s="369" t="s">
        <v>55</v>
      </c>
      <c r="D233" s="356">
        <f t="shared" si="78"/>
        <v>29797.200000000001</v>
      </c>
      <c r="E233" s="356">
        <v>29797.200000000001</v>
      </c>
      <c r="F233" s="356"/>
      <c r="G233" s="356">
        <f t="shared" si="116"/>
        <v>32883.5</v>
      </c>
      <c r="H233" s="356">
        <v>32883.5</v>
      </c>
      <c r="I233" s="356"/>
      <c r="J233" s="356"/>
      <c r="K233" s="357"/>
      <c r="L233" s="357"/>
      <c r="M233" s="357"/>
      <c r="N233" s="357"/>
      <c r="O233" s="357"/>
      <c r="P233" s="357"/>
      <c r="Q233" s="357"/>
      <c r="R233" s="357"/>
      <c r="S233" s="352">
        <f t="shared" si="123"/>
        <v>0</v>
      </c>
      <c r="T233" s="356">
        <f t="shared" si="126"/>
        <v>32883.5</v>
      </c>
      <c r="U233" s="358">
        <f t="shared" si="137"/>
        <v>32883.5</v>
      </c>
      <c r="V233" s="358">
        <f t="shared" si="127"/>
        <v>0</v>
      </c>
      <c r="X233" s="373"/>
    </row>
    <row r="234" spans="1:27" s="353" customFormat="1" ht="15.75" customHeight="1" x14ac:dyDescent="0.3">
      <c r="A234" s="354" t="s">
        <v>152</v>
      </c>
      <c r="B234" s="369" t="s">
        <v>69</v>
      </c>
      <c r="C234" s="369" t="s">
        <v>55</v>
      </c>
      <c r="D234" s="356">
        <f t="shared" si="78"/>
        <v>2641.1</v>
      </c>
      <c r="E234" s="356">
        <v>2641.1</v>
      </c>
      <c r="F234" s="356"/>
      <c r="G234" s="356">
        <f t="shared" si="116"/>
        <v>0</v>
      </c>
      <c r="H234" s="356"/>
      <c r="I234" s="356"/>
      <c r="J234" s="356"/>
      <c r="K234" s="357"/>
      <c r="L234" s="357"/>
      <c r="M234" s="357"/>
      <c r="N234" s="357"/>
      <c r="O234" s="357"/>
      <c r="P234" s="357"/>
      <c r="Q234" s="357"/>
      <c r="R234" s="357"/>
      <c r="S234" s="352">
        <f t="shared" si="123"/>
        <v>0</v>
      </c>
      <c r="T234" s="356">
        <f t="shared" si="126"/>
        <v>0</v>
      </c>
      <c r="U234" s="358">
        <f t="shared" si="137"/>
        <v>0</v>
      </c>
      <c r="V234" s="358">
        <f t="shared" si="127"/>
        <v>0</v>
      </c>
    </row>
    <row r="235" spans="1:27" s="353" customFormat="1" ht="15.75" customHeight="1" x14ac:dyDescent="0.3">
      <c r="A235" s="354" t="s">
        <v>153</v>
      </c>
      <c r="B235" s="369" t="s">
        <v>69</v>
      </c>
      <c r="C235" s="369" t="s">
        <v>55</v>
      </c>
      <c r="D235" s="356">
        <f t="shared" si="78"/>
        <v>57468</v>
      </c>
      <c r="E235" s="356">
        <v>57468</v>
      </c>
      <c r="F235" s="356"/>
      <c r="G235" s="356">
        <f t="shared" si="116"/>
        <v>63574.6</v>
      </c>
      <c r="H235" s="356">
        <v>63574.6</v>
      </c>
      <c r="I235" s="356"/>
      <c r="J235" s="356">
        <v>-1300</v>
      </c>
      <c r="K235" s="357"/>
      <c r="L235" s="357"/>
      <c r="M235" s="357"/>
      <c r="N235" s="357"/>
      <c r="O235" s="357"/>
      <c r="P235" s="357"/>
      <c r="Q235" s="357"/>
      <c r="R235" s="357"/>
      <c r="S235" s="352">
        <f t="shared" si="123"/>
        <v>-1300</v>
      </c>
      <c r="T235" s="356">
        <f t="shared" si="126"/>
        <v>62274.6</v>
      </c>
      <c r="U235" s="358">
        <f t="shared" si="137"/>
        <v>62274.6</v>
      </c>
      <c r="V235" s="358">
        <f t="shared" si="127"/>
        <v>0</v>
      </c>
    </row>
    <row r="236" spans="1:27" s="353" customFormat="1" ht="15.75" customHeight="1" x14ac:dyDescent="0.3">
      <c r="A236" s="354" t="s">
        <v>154</v>
      </c>
      <c r="B236" s="369" t="s">
        <v>69</v>
      </c>
      <c r="C236" s="369" t="s">
        <v>55</v>
      </c>
      <c r="D236" s="356">
        <f t="shared" si="78"/>
        <v>28787.7</v>
      </c>
      <c r="E236" s="356">
        <v>28787.7</v>
      </c>
      <c r="F236" s="356"/>
      <c r="G236" s="356">
        <f t="shared" si="116"/>
        <v>31622.799999999999</v>
      </c>
      <c r="H236" s="356">
        <v>31622.799999999999</v>
      </c>
      <c r="I236" s="356"/>
      <c r="J236" s="356">
        <v>-260</v>
      </c>
      <c r="K236" s="357"/>
      <c r="L236" s="357"/>
      <c r="M236" s="357"/>
      <c r="N236" s="357"/>
      <c r="O236" s="357"/>
      <c r="P236" s="357"/>
      <c r="Q236" s="357"/>
      <c r="R236" s="357"/>
      <c r="S236" s="352">
        <f t="shared" si="123"/>
        <v>-260</v>
      </c>
      <c r="T236" s="356">
        <f t="shared" si="126"/>
        <v>31362.799999999999</v>
      </c>
      <c r="U236" s="358">
        <f t="shared" si="137"/>
        <v>31362.799999999999</v>
      </c>
      <c r="V236" s="358">
        <f t="shared" si="127"/>
        <v>0</v>
      </c>
    </row>
    <row r="237" spans="1:27" s="353" customFormat="1" ht="15.75" customHeight="1" x14ac:dyDescent="0.3">
      <c r="A237" s="354" t="s">
        <v>155</v>
      </c>
      <c r="B237" s="369" t="s">
        <v>69</v>
      </c>
      <c r="C237" s="369" t="s">
        <v>55</v>
      </c>
      <c r="D237" s="356">
        <f t="shared" si="78"/>
        <v>36420.5</v>
      </c>
      <c r="E237" s="356">
        <v>36420.5</v>
      </c>
      <c r="F237" s="356"/>
      <c r="G237" s="356">
        <f t="shared" si="116"/>
        <v>40353.800000000003</v>
      </c>
      <c r="H237" s="356">
        <v>40353.800000000003</v>
      </c>
      <c r="I237" s="356"/>
      <c r="J237" s="356"/>
      <c r="K237" s="357"/>
      <c r="L237" s="357"/>
      <c r="M237" s="357"/>
      <c r="N237" s="357"/>
      <c r="O237" s="357"/>
      <c r="P237" s="357"/>
      <c r="Q237" s="357"/>
      <c r="R237" s="357"/>
      <c r="S237" s="352">
        <f t="shared" si="123"/>
        <v>0</v>
      </c>
      <c r="T237" s="356">
        <f t="shared" si="126"/>
        <v>40353.800000000003</v>
      </c>
      <c r="U237" s="358">
        <f t="shared" si="137"/>
        <v>40353.800000000003</v>
      </c>
      <c r="V237" s="358">
        <f t="shared" si="127"/>
        <v>0</v>
      </c>
    </row>
    <row r="238" spans="1:27" s="353" customFormat="1" ht="15.75" customHeight="1" x14ac:dyDescent="0.3">
      <c r="A238" s="354" t="s">
        <v>613</v>
      </c>
      <c r="B238" s="369" t="s">
        <v>69</v>
      </c>
      <c r="C238" s="369" t="s">
        <v>55</v>
      </c>
      <c r="D238" s="356">
        <f t="shared" si="78"/>
        <v>29796</v>
      </c>
      <c r="E238" s="356">
        <v>29796</v>
      </c>
      <c r="F238" s="356"/>
      <c r="G238" s="356">
        <f t="shared" si="116"/>
        <v>34130.9</v>
      </c>
      <c r="H238" s="356">
        <v>34130.9</v>
      </c>
      <c r="I238" s="356"/>
      <c r="J238" s="356">
        <v>1682</v>
      </c>
      <c r="K238" s="357"/>
      <c r="L238" s="357"/>
      <c r="M238" s="357"/>
      <c r="N238" s="357"/>
      <c r="O238" s="357"/>
      <c r="P238" s="357"/>
      <c r="Q238" s="357"/>
      <c r="R238" s="357"/>
      <c r="S238" s="352">
        <f t="shared" si="123"/>
        <v>1682</v>
      </c>
      <c r="T238" s="356">
        <f t="shared" si="126"/>
        <v>35812.9</v>
      </c>
      <c r="U238" s="358">
        <f t="shared" si="137"/>
        <v>35812.9</v>
      </c>
      <c r="V238" s="358">
        <f t="shared" si="127"/>
        <v>0</v>
      </c>
    </row>
    <row r="239" spans="1:27" s="353" customFormat="1" ht="15.75" customHeight="1" x14ac:dyDescent="0.3">
      <c r="A239" s="354" t="s">
        <v>156</v>
      </c>
      <c r="B239" s="369" t="s">
        <v>69</v>
      </c>
      <c r="C239" s="369" t="s">
        <v>55</v>
      </c>
      <c r="D239" s="356">
        <f t="shared" si="78"/>
        <v>16990.400000000001</v>
      </c>
      <c r="E239" s="356">
        <v>16990.400000000001</v>
      </c>
      <c r="F239" s="356"/>
      <c r="G239" s="356">
        <f t="shared" si="116"/>
        <v>19012</v>
      </c>
      <c r="H239" s="356">
        <v>19012</v>
      </c>
      <c r="I239" s="356"/>
      <c r="J239" s="356">
        <v>414</v>
      </c>
      <c r="K239" s="357"/>
      <c r="L239" s="357"/>
      <c r="M239" s="357"/>
      <c r="N239" s="357"/>
      <c r="O239" s="357"/>
      <c r="P239" s="357"/>
      <c r="Q239" s="357"/>
      <c r="R239" s="357"/>
      <c r="S239" s="352">
        <f t="shared" si="123"/>
        <v>414</v>
      </c>
      <c r="T239" s="356">
        <f t="shared" si="126"/>
        <v>19426</v>
      </c>
      <c r="U239" s="358">
        <f t="shared" si="137"/>
        <v>19426</v>
      </c>
      <c r="V239" s="358">
        <f t="shared" si="127"/>
        <v>0</v>
      </c>
    </row>
    <row r="240" spans="1:27" s="353" customFormat="1" ht="15.75" customHeight="1" x14ac:dyDescent="0.3">
      <c r="A240" s="354" t="s">
        <v>157</v>
      </c>
      <c r="B240" s="369" t="s">
        <v>69</v>
      </c>
      <c r="C240" s="369" t="s">
        <v>55</v>
      </c>
      <c r="D240" s="356">
        <f t="shared" ref="D240:D272" si="138">SUM(E240:F240)</f>
        <v>34375.599999999999</v>
      </c>
      <c r="E240" s="356">
        <v>34375.599999999999</v>
      </c>
      <c r="F240" s="356"/>
      <c r="G240" s="356">
        <f t="shared" si="116"/>
        <v>37509.199999999997</v>
      </c>
      <c r="H240" s="356">
        <v>37509.199999999997</v>
      </c>
      <c r="I240" s="356"/>
      <c r="J240" s="356">
        <v>-1000</v>
      </c>
      <c r="K240" s="357"/>
      <c r="L240" s="357"/>
      <c r="M240" s="357"/>
      <c r="N240" s="357"/>
      <c r="O240" s="357"/>
      <c r="P240" s="357"/>
      <c r="Q240" s="357"/>
      <c r="R240" s="357"/>
      <c r="S240" s="352">
        <f t="shared" si="123"/>
        <v>-1000</v>
      </c>
      <c r="T240" s="356">
        <f t="shared" si="126"/>
        <v>36509.199999999997</v>
      </c>
      <c r="U240" s="358">
        <f t="shared" si="137"/>
        <v>36509.199999999997</v>
      </c>
      <c r="V240" s="358">
        <f t="shared" si="127"/>
        <v>0</v>
      </c>
    </row>
    <row r="241" spans="1:22" s="353" customFormat="1" ht="15.75" customHeight="1" x14ac:dyDescent="0.3">
      <c r="A241" s="354" t="s">
        <v>158</v>
      </c>
      <c r="B241" s="369" t="s">
        <v>69</v>
      </c>
      <c r="C241" s="369" t="s">
        <v>55</v>
      </c>
      <c r="D241" s="356">
        <f t="shared" si="138"/>
        <v>30142.5</v>
      </c>
      <c r="E241" s="356">
        <v>30142.5</v>
      </c>
      <c r="F241" s="356"/>
      <c r="G241" s="356">
        <f t="shared" si="116"/>
        <v>33375.4</v>
      </c>
      <c r="H241" s="356">
        <v>33375.4</v>
      </c>
      <c r="I241" s="356"/>
      <c r="J241" s="356">
        <v>700</v>
      </c>
      <c r="K241" s="357"/>
      <c r="L241" s="357"/>
      <c r="M241" s="357"/>
      <c r="N241" s="357"/>
      <c r="O241" s="357"/>
      <c r="P241" s="357"/>
      <c r="Q241" s="357"/>
      <c r="R241" s="357"/>
      <c r="S241" s="352">
        <f t="shared" si="123"/>
        <v>700</v>
      </c>
      <c r="T241" s="356">
        <f t="shared" si="126"/>
        <v>34075.4</v>
      </c>
      <c r="U241" s="358">
        <f t="shared" si="137"/>
        <v>34075.4</v>
      </c>
      <c r="V241" s="358">
        <f t="shared" si="127"/>
        <v>0</v>
      </c>
    </row>
    <row r="242" spans="1:22" s="353" customFormat="1" ht="18.75" hidden="1" x14ac:dyDescent="0.3">
      <c r="A242" s="354"/>
      <c r="B242" s="369" t="s">
        <v>69</v>
      </c>
      <c r="C242" s="369" t="s">
        <v>55</v>
      </c>
      <c r="D242" s="356">
        <f t="shared" si="138"/>
        <v>0</v>
      </c>
      <c r="E242" s="356"/>
      <c r="F242" s="356"/>
      <c r="G242" s="356">
        <f t="shared" si="116"/>
        <v>0</v>
      </c>
      <c r="H242" s="356"/>
      <c r="I242" s="356"/>
      <c r="J242" s="356"/>
      <c r="K242" s="357"/>
      <c r="L242" s="357"/>
      <c r="M242" s="357"/>
      <c r="N242" s="357"/>
      <c r="O242" s="357"/>
      <c r="P242" s="357"/>
      <c r="Q242" s="357"/>
      <c r="R242" s="357"/>
      <c r="S242" s="352">
        <f t="shared" si="123"/>
        <v>0</v>
      </c>
      <c r="T242" s="356">
        <f t="shared" si="126"/>
        <v>0</v>
      </c>
      <c r="U242" s="358">
        <f t="shared" si="137"/>
        <v>0</v>
      </c>
      <c r="V242" s="358">
        <f t="shared" si="127"/>
        <v>0</v>
      </c>
    </row>
    <row r="243" spans="1:22" s="353" customFormat="1" ht="37.5" hidden="1" x14ac:dyDescent="0.3">
      <c r="A243" s="354" t="s">
        <v>134</v>
      </c>
      <c r="B243" s="369" t="s">
        <v>69</v>
      </c>
      <c r="C243" s="369" t="s">
        <v>55</v>
      </c>
      <c r="D243" s="356">
        <f t="shared" si="138"/>
        <v>0</v>
      </c>
      <c r="E243" s="356"/>
      <c r="F243" s="356"/>
      <c r="G243" s="356">
        <f t="shared" si="116"/>
        <v>0</v>
      </c>
      <c r="H243" s="356"/>
      <c r="I243" s="356"/>
      <c r="J243" s="356"/>
      <c r="K243" s="357"/>
      <c r="L243" s="357"/>
      <c r="M243" s="357"/>
      <c r="N243" s="357"/>
      <c r="O243" s="357"/>
      <c r="P243" s="357"/>
      <c r="Q243" s="357"/>
      <c r="R243" s="357"/>
      <c r="S243" s="352">
        <f t="shared" si="123"/>
        <v>0</v>
      </c>
      <c r="T243" s="356">
        <f t="shared" si="126"/>
        <v>0</v>
      </c>
      <c r="U243" s="358">
        <f t="shared" si="137"/>
        <v>0</v>
      </c>
      <c r="V243" s="358">
        <f t="shared" si="127"/>
        <v>0</v>
      </c>
    </row>
    <row r="244" spans="1:22" s="353" customFormat="1" ht="37.5" hidden="1" x14ac:dyDescent="0.3">
      <c r="A244" s="354" t="s">
        <v>277</v>
      </c>
      <c r="B244" s="369" t="s">
        <v>69</v>
      </c>
      <c r="C244" s="355" t="s">
        <v>55</v>
      </c>
      <c r="D244" s="356">
        <f t="shared" si="138"/>
        <v>0</v>
      </c>
      <c r="E244" s="356"/>
      <c r="F244" s="356"/>
      <c r="G244" s="356">
        <f t="shared" si="116"/>
        <v>0</v>
      </c>
      <c r="H244" s="356"/>
      <c r="I244" s="356"/>
      <c r="J244" s="356"/>
      <c r="K244" s="357"/>
      <c r="L244" s="357"/>
      <c r="M244" s="357"/>
      <c r="N244" s="357"/>
      <c r="O244" s="357"/>
      <c r="P244" s="357"/>
      <c r="Q244" s="357"/>
      <c r="R244" s="357"/>
      <c r="S244" s="352">
        <f t="shared" si="123"/>
        <v>0</v>
      </c>
      <c r="T244" s="356">
        <f t="shared" si="126"/>
        <v>0</v>
      </c>
      <c r="U244" s="358">
        <f t="shared" si="137"/>
        <v>0</v>
      </c>
      <c r="V244" s="358">
        <f t="shared" si="127"/>
        <v>0</v>
      </c>
    </row>
    <row r="245" spans="1:22" s="353" customFormat="1" ht="38.25" hidden="1" customHeight="1" collapsed="1" x14ac:dyDescent="0.3">
      <c r="A245" s="354" t="s">
        <v>1060</v>
      </c>
      <c r="B245" s="369" t="s">
        <v>69</v>
      </c>
      <c r="C245" s="355" t="s">
        <v>55</v>
      </c>
      <c r="D245" s="356">
        <f t="shared" si="138"/>
        <v>0</v>
      </c>
      <c r="E245" s="356"/>
      <c r="F245" s="356"/>
      <c r="G245" s="356">
        <f t="shared" si="116"/>
        <v>0</v>
      </c>
      <c r="H245" s="356"/>
      <c r="I245" s="356"/>
      <c r="J245" s="356"/>
      <c r="K245" s="357"/>
      <c r="L245" s="357"/>
      <c r="M245" s="357"/>
      <c r="N245" s="357"/>
      <c r="O245" s="357"/>
      <c r="P245" s="357"/>
      <c r="Q245" s="357"/>
      <c r="R245" s="357"/>
      <c r="S245" s="352">
        <f t="shared" si="123"/>
        <v>0</v>
      </c>
      <c r="T245" s="356">
        <f t="shared" si="126"/>
        <v>0</v>
      </c>
      <c r="U245" s="358">
        <f t="shared" si="137"/>
        <v>0</v>
      </c>
      <c r="V245" s="358">
        <f t="shared" si="127"/>
        <v>0</v>
      </c>
    </row>
    <row r="246" spans="1:22" s="353" customFormat="1" ht="18.75" hidden="1" x14ac:dyDescent="0.3">
      <c r="A246" s="354" t="s">
        <v>278</v>
      </c>
      <c r="B246" s="369" t="s">
        <v>69</v>
      </c>
      <c r="C246" s="355" t="s">
        <v>55</v>
      </c>
      <c r="D246" s="356">
        <f t="shared" si="138"/>
        <v>0</v>
      </c>
      <c r="E246" s="356"/>
      <c r="F246" s="356"/>
      <c r="G246" s="356">
        <f t="shared" si="116"/>
        <v>0</v>
      </c>
      <c r="H246" s="356"/>
      <c r="I246" s="356"/>
      <c r="J246" s="356"/>
      <c r="K246" s="357"/>
      <c r="L246" s="357"/>
      <c r="M246" s="357"/>
      <c r="N246" s="357"/>
      <c r="O246" s="357"/>
      <c r="P246" s="357"/>
      <c r="Q246" s="357"/>
      <c r="R246" s="357"/>
      <c r="S246" s="352">
        <f t="shared" si="123"/>
        <v>0</v>
      </c>
      <c r="T246" s="356">
        <f t="shared" si="126"/>
        <v>0</v>
      </c>
      <c r="U246" s="358">
        <f t="shared" si="137"/>
        <v>0</v>
      </c>
      <c r="V246" s="358">
        <f t="shared" si="127"/>
        <v>0</v>
      </c>
    </row>
    <row r="247" spans="1:22" s="353" customFormat="1" ht="18.75" hidden="1" x14ac:dyDescent="0.3">
      <c r="A247" s="354" t="s">
        <v>90</v>
      </c>
      <c r="B247" s="369" t="s">
        <v>69</v>
      </c>
      <c r="C247" s="355" t="s">
        <v>55</v>
      </c>
      <c r="D247" s="356">
        <f t="shared" si="138"/>
        <v>0</v>
      </c>
      <c r="E247" s="356"/>
      <c r="F247" s="356"/>
      <c r="G247" s="356">
        <f t="shared" si="116"/>
        <v>0</v>
      </c>
      <c r="H247" s="356"/>
      <c r="I247" s="356"/>
      <c r="J247" s="356"/>
      <c r="K247" s="357"/>
      <c r="L247" s="357"/>
      <c r="M247" s="357"/>
      <c r="N247" s="357"/>
      <c r="O247" s="357"/>
      <c r="P247" s="357"/>
      <c r="Q247" s="357"/>
      <c r="R247" s="357"/>
      <c r="S247" s="352">
        <f t="shared" si="123"/>
        <v>0</v>
      </c>
      <c r="T247" s="356">
        <f t="shared" si="126"/>
        <v>0</v>
      </c>
      <c r="U247" s="358">
        <f t="shared" si="137"/>
        <v>0</v>
      </c>
      <c r="V247" s="358">
        <f t="shared" si="127"/>
        <v>0</v>
      </c>
    </row>
    <row r="248" spans="1:22" s="353" customFormat="1" ht="18.75" hidden="1" x14ac:dyDescent="0.3">
      <c r="A248" s="354" t="s">
        <v>93</v>
      </c>
      <c r="B248" s="369" t="s">
        <v>69</v>
      </c>
      <c r="C248" s="355" t="s">
        <v>55</v>
      </c>
      <c r="D248" s="356">
        <f t="shared" si="138"/>
        <v>0</v>
      </c>
      <c r="E248" s="356"/>
      <c r="F248" s="356"/>
      <c r="G248" s="356">
        <f t="shared" si="116"/>
        <v>0</v>
      </c>
      <c r="H248" s="356"/>
      <c r="I248" s="356"/>
      <c r="J248" s="356"/>
      <c r="K248" s="357"/>
      <c r="L248" s="357"/>
      <c r="M248" s="357"/>
      <c r="N248" s="357"/>
      <c r="O248" s="357"/>
      <c r="P248" s="357"/>
      <c r="Q248" s="357"/>
      <c r="R248" s="357"/>
      <c r="S248" s="352">
        <f t="shared" si="123"/>
        <v>0</v>
      </c>
      <c r="T248" s="356">
        <f t="shared" si="126"/>
        <v>0</v>
      </c>
      <c r="U248" s="358">
        <f t="shared" si="137"/>
        <v>0</v>
      </c>
      <c r="V248" s="358">
        <f t="shared" si="127"/>
        <v>0</v>
      </c>
    </row>
    <row r="249" spans="1:22" s="353" customFormat="1" ht="18.75" hidden="1" x14ac:dyDescent="0.3">
      <c r="A249" s="354" t="s">
        <v>91</v>
      </c>
      <c r="B249" s="369" t="s">
        <v>69</v>
      </c>
      <c r="C249" s="355" t="s">
        <v>55</v>
      </c>
      <c r="D249" s="356">
        <f t="shared" si="138"/>
        <v>0</v>
      </c>
      <c r="E249" s="356"/>
      <c r="F249" s="356"/>
      <c r="G249" s="356">
        <f t="shared" si="116"/>
        <v>0</v>
      </c>
      <c r="H249" s="356"/>
      <c r="I249" s="356"/>
      <c r="J249" s="356"/>
      <c r="K249" s="357"/>
      <c r="L249" s="357"/>
      <c r="M249" s="357"/>
      <c r="N249" s="357"/>
      <c r="O249" s="357"/>
      <c r="P249" s="357"/>
      <c r="Q249" s="357"/>
      <c r="R249" s="357"/>
      <c r="S249" s="352">
        <f t="shared" si="123"/>
        <v>0</v>
      </c>
      <c r="T249" s="356">
        <f t="shared" si="126"/>
        <v>0</v>
      </c>
      <c r="U249" s="358">
        <f t="shared" si="137"/>
        <v>0</v>
      </c>
      <c r="V249" s="358">
        <f t="shared" si="127"/>
        <v>0</v>
      </c>
    </row>
    <row r="250" spans="1:22" s="353" customFormat="1" ht="18.75" hidden="1" x14ac:dyDescent="0.3">
      <c r="A250" s="354" t="s">
        <v>94</v>
      </c>
      <c r="B250" s="369" t="s">
        <v>69</v>
      </c>
      <c r="C250" s="355" t="s">
        <v>55</v>
      </c>
      <c r="D250" s="356">
        <f t="shared" si="138"/>
        <v>0</v>
      </c>
      <c r="E250" s="356"/>
      <c r="F250" s="356"/>
      <c r="G250" s="356">
        <f t="shared" si="116"/>
        <v>0</v>
      </c>
      <c r="H250" s="356"/>
      <c r="I250" s="356"/>
      <c r="J250" s="356"/>
      <c r="K250" s="357"/>
      <c r="L250" s="357"/>
      <c r="M250" s="357"/>
      <c r="N250" s="357"/>
      <c r="O250" s="357"/>
      <c r="P250" s="357"/>
      <c r="Q250" s="357"/>
      <c r="R250" s="357"/>
      <c r="S250" s="352">
        <f t="shared" si="123"/>
        <v>0</v>
      </c>
      <c r="T250" s="356">
        <f t="shared" si="126"/>
        <v>0</v>
      </c>
      <c r="U250" s="358">
        <f t="shared" si="137"/>
        <v>0</v>
      </c>
      <c r="V250" s="358">
        <f t="shared" si="127"/>
        <v>0</v>
      </c>
    </row>
    <row r="251" spans="1:22" s="353" customFormat="1" ht="18.75" hidden="1" x14ac:dyDescent="0.3">
      <c r="A251" s="354" t="s">
        <v>95</v>
      </c>
      <c r="B251" s="369" t="s">
        <v>69</v>
      </c>
      <c r="C251" s="355" t="s">
        <v>55</v>
      </c>
      <c r="D251" s="356">
        <f t="shared" si="138"/>
        <v>0</v>
      </c>
      <c r="E251" s="356"/>
      <c r="F251" s="356"/>
      <c r="G251" s="356">
        <f t="shared" si="116"/>
        <v>0</v>
      </c>
      <c r="H251" s="356"/>
      <c r="I251" s="356"/>
      <c r="J251" s="356"/>
      <c r="K251" s="357"/>
      <c r="L251" s="357"/>
      <c r="M251" s="357"/>
      <c r="N251" s="357"/>
      <c r="O251" s="357"/>
      <c r="P251" s="357"/>
      <c r="Q251" s="357"/>
      <c r="R251" s="357"/>
      <c r="S251" s="352">
        <f t="shared" si="123"/>
        <v>0</v>
      </c>
      <c r="T251" s="356">
        <f t="shared" si="126"/>
        <v>0</v>
      </c>
      <c r="U251" s="358">
        <f t="shared" si="137"/>
        <v>0</v>
      </c>
      <c r="V251" s="358">
        <f t="shared" si="127"/>
        <v>0</v>
      </c>
    </row>
    <row r="252" spans="1:22" s="353" customFormat="1" ht="18.75" hidden="1" x14ac:dyDescent="0.3">
      <c r="A252" s="354" t="s">
        <v>97</v>
      </c>
      <c r="B252" s="369" t="s">
        <v>69</v>
      </c>
      <c r="C252" s="355" t="s">
        <v>55</v>
      </c>
      <c r="D252" s="356">
        <f t="shared" si="138"/>
        <v>0</v>
      </c>
      <c r="E252" s="356"/>
      <c r="F252" s="356"/>
      <c r="G252" s="356">
        <f t="shared" si="116"/>
        <v>0</v>
      </c>
      <c r="H252" s="356"/>
      <c r="I252" s="356"/>
      <c r="J252" s="356"/>
      <c r="K252" s="357"/>
      <c r="L252" s="357"/>
      <c r="M252" s="357"/>
      <c r="N252" s="357"/>
      <c r="O252" s="357"/>
      <c r="P252" s="357"/>
      <c r="Q252" s="357"/>
      <c r="R252" s="357"/>
      <c r="S252" s="352">
        <f t="shared" si="123"/>
        <v>0</v>
      </c>
      <c r="T252" s="356">
        <f t="shared" si="126"/>
        <v>0</v>
      </c>
      <c r="U252" s="358">
        <f t="shared" si="137"/>
        <v>0</v>
      </c>
      <c r="V252" s="358">
        <f t="shared" si="127"/>
        <v>0</v>
      </c>
    </row>
    <row r="253" spans="1:22" s="353" customFormat="1" ht="18.75" hidden="1" x14ac:dyDescent="0.3">
      <c r="A253" s="354" t="s">
        <v>96</v>
      </c>
      <c r="B253" s="369" t="s">
        <v>69</v>
      </c>
      <c r="C253" s="355" t="s">
        <v>55</v>
      </c>
      <c r="D253" s="356">
        <f t="shared" si="138"/>
        <v>0</v>
      </c>
      <c r="E253" s="356"/>
      <c r="F253" s="356"/>
      <c r="G253" s="356">
        <f t="shared" si="116"/>
        <v>0</v>
      </c>
      <c r="H253" s="356"/>
      <c r="I253" s="356"/>
      <c r="J253" s="356"/>
      <c r="K253" s="357"/>
      <c r="L253" s="357"/>
      <c r="M253" s="357"/>
      <c r="N253" s="357"/>
      <c r="O253" s="357"/>
      <c r="P253" s="357"/>
      <c r="Q253" s="357"/>
      <c r="R253" s="357"/>
      <c r="S253" s="352">
        <f t="shared" si="123"/>
        <v>0</v>
      </c>
      <c r="T253" s="356">
        <f t="shared" si="126"/>
        <v>0</v>
      </c>
      <c r="U253" s="358">
        <f t="shared" si="137"/>
        <v>0</v>
      </c>
      <c r="V253" s="358">
        <f t="shared" si="127"/>
        <v>0</v>
      </c>
    </row>
    <row r="254" spans="1:22" s="353" customFormat="1" ht="18.75" hidden="1" x14ac:dyDescent="0.3">
      <c r="A254" s="354" t="s">
        <v>99</v>
      </c>
      <c r="B254" s="369" t="s">
        <v>69</v>
      </c>
      <c r="C254" s="355" t="s">
        <v>55</v>
      </c>
      <c r="D254" s="356">
        <f t="shared" si="138"/>
        <v>0</v>
      </c>
      <c r="E254" s="356"/>
      <c r="F254" s="356"/>
      <c r="G254" s="356">
        <f t="shared" si="116"/>
        <v>0</v>
      </c>
      <c r="H254" s="356"/>
      <c r="I254" s="356"/>
      <c r="J254" s="356"/>
      <c r="K254" s="357"/>
      <c r="L254" s="357"/>
      <c r="M254" s="357"/>
      <c r="N254" s="357"/>
      <c r="O254" s="357"/>
      <c r="P254" s="357"/>
      <c r="Q254" s="357"/>
      <c r="R254" s="357"/>
      <c r="S254" s="352">
        <f t="shared" si="123"/>
        <v>0</v>
      </c>
      <c r="T254" s="356">
        <f t="shared" si="126"/>
        <v>0</v>
      </c>
      <c r="U254" s="358">
        <f t="shared" si="137"/>
        <v>0</v>
      </c>
      <c r="V254" s="358">
        <f t="shared" si="127"/>
        <v>0</v>
      </c>
    </row>
    <row r="255" spans="1:22" s="353" customFormat="1" ht="18.75" hidden="1" x14ac:dyDescent="0.3">
      <c r="A255" s="354" t="s">
        <v>47</v>
      </c>
      <c r="B255" s="369" t="s">
        <v>69</v>
      </c>
      <c r="C255" s="355" t="s">
        <v>55</v>
      </c>
      <c r="D255" s="356">
        <f t="shared" si="138"/>
        <v>0</v>
      </c>
      <c r="E255" s="356"/>
      <c r="F255" s="356"/>
      <c r="G255" s="356">
        <f t="shared" si="116"/>
        <v>0</v>
      </c>
      <c r="H255" s="356"/>
      <c r="I255" s="356"/>
      <c r="J255" s="356"/>
      <c r="K255" s="357"/>
      <c r="L255" s="357"/>
      <c r="M255" s="357"/>
      <c r="N255" s="357"/>
      <c r="O255" s="357"/>
      <c r="P255" s="357"/>
      <c r="Q255" s="357"/>
      <c r="R255" s="357"/>
      <c r="S255" s="352">
        <f t="shared" si="123"/>
        <v>0</v>
      </c>
      <c r="T255" s="356">
        <f t="shared" si="126"/>
        <v>0</v>
      </c>
      <c r="U255" s="358">
        <f t="shared" si="137"/>
        <v>0</v>
      </c>
      <c r="V255" s="358">
        <f t="shared" si="127"/>
        <v>0</v>
      </c>
    </row>
    <row r="256" spans="1:22" s="353" customFormat="1" ht="55.5" customHeight="1" x14ac:dyDescent="0.3">
      <c r="A256" s="354" t="s">
        <v>737</v>
      </c>
      <c r="B256" s="369" t="s">
        <v>69</v>
      </c>
      <c r="C256" s="355" t="s">
        <v>55</v>
      </c>
      <c r="D256" s="356">
        <f t="shared" si="138"/>
        <v>0</v>
      </c>
      <c r="E256" s="356"/>
      <c r="F256" s="356"/>
      <c r="G256" s="356">
        <f t="shared" ref="G256:G342" si="139">SUM(H256:I256)</f>
        <v>2200</v>
      </c>
      <c r="H256" s="356">
        <v>2200</v>
      </c>
      <c r="I256" s="356"/>
      <c r="J256" s="356"/>
      <c r="K256" s="357"/>
      <c r="L256" s="357"/>
      <c r="M256" s="357"/>
      <c r="N256" s="357"/>
      <c r="O256" s="357"/>
      <c r="P256" s="357"/>
      <c r="Q256" s="357"/>
      <c r="R256" s="357"/>
      <c r="S256" s="352">
        <f t="shared" si="123"/>
        <v>0</v>
      </c>
      <c r="T256" s="356">
        <f t="shared" si="126"/>
        <v>2200</v>
      </c>
      <c r="U256" s="358">
        <f t="shared" si="137"/>
        <v>2200</v>
      </c>
      <c r="V256" s="358">
        <f t="shared" si="127"/>
        <v>0</v>
      </c>
    </row>
    <row r="257" spans="1:26" s="353" customFormat="1" ht="56.25" customHeight="1" x14ac:dyDescent="0.3">
      <c r="A257" s="354" t="s">
        <v>693</v>
      </c>
      <c r="B257" s="369" t="s">
        <v>69</v>
      </c>
      <c r="C257" s="355" t="s">
        <v>55</v>
      </c>
      <c r="D257" s="356">
        <f t="shared" si="138"/>
        <v>21402</v>
      </c>
      <c r="E257" s="356">
        <v>3290</v>
      </c>
      <c r="F257" s="356">
        <v>18112</v>
      </c>
      <c r="G257" s="356">
        <f t="shared" si="139"/>
        <v>46402</v>
      </c>
      <c r="H257" s="356">
        <v>3290</v>
      </c>
      <c r="I257" s="356">
        <v>43112</v>
      </c>
      <c r="J257" s="356"/>
      <c r="K257" s="357"/>
      <c r="L257" s="357"/>
      <c r="M257" s="357"/>
      <c r="N257" s="357"/>
      <c r="O257" s="357"/>
      <c r="P257" s="357"/>
      <c r="Q257" s="357"/>
      <c r="R257" s="357"/>
      <c r="S257" s="352">
        <f t="shared" si="123"/>
        <v>0</v>
      </c>
      <c r="T257" s="356">
        <f t="shared" si="126"/>
        <v>46402</v>
      </c>
      <c r="U257" s="358">
        <f t="shared" si="137"/>
        <v>3290</v>
      </c>
      <c r="V257" s="358">
        <f t="shared" si="127"/>
        <v>43112</v>
      </c>
    </row>
    <row r="258" spans="1:26" s="353" customFormat="1" ht="64.5" customHeight="1" x14ac:dyDescent="0.3">
      <c r="A258" s="354" t="s">
        <v>279</v>
      </c>
      <c r="B258" s="369" t="s">
        <v>69</v>
      </c>
      <c r="C258" s="355" t="s">
        <v>55</v>
      </c>
      <c r="D258" s="356">
        <f t="shared" si="138"/>
        <v>11330</v>
      </c>
      <c r="E258" s="356">
        <v>11330</v>
      </c>
      <c r="F258" s="356"/>
      <c r="G258" s="356">
        <f t="shared" si="139"/>
        <v>47389.4</v>
      </c>
      <c r="H258" s="356">
        <v>12741.1</v>
      </c>
      <c r="I258" s="356">
        <v>34648.300000000003</v>
      </c>
      <c r="J258" s="356">
        <v>100</v>
      </c>
      <c r="K258" s="357"/>
      <c r="L258" s="357"/>
      <c r="M258" s="357"/>
      <c r="N258" s="357"/>
      <c r="O258" s="357"/>
      <c r="P258" s="357"/>
      <c r="Q258" s="357"/>
      <c r="R258" s="357"/>
      <c r="S258" s="352">
        <f t="shared" si="123"/>
        <v>100</v>
      </c>
      <c r="T258" s="356">
        <f t="shared" si="126"/>
        <v>47489.4</v>
      </c>
      <c r="U258" s="358">
        <f t="shared" si="137"/>
        <v>12841.1</v>
      </c>
      <c r="V258" s="358">
        <f t="shared" si="127"/>
        <v>34648.300000000003</v>
      </c>
    </row>
    <row r="259" spans="1:26" s="363" customFormat="1" ht="23.25" customHeight="1" x14ac:dyDescent="0.3">
      <c r="A259" s="361" t="s">
        <v>751</v>
      </c>
      <c r="B259" s="370" t="s">
        <v>69</v>
      </c>
      <c r="C259" s="350" t="s">
        <v>55</v>
      </c>
      <c r="D259" s="362">
        <f t="shared" si="138"/>
        <v>16316.1</v>
      </c>
      <c r="E259" s="364">
        <f>SUM(E260:E272)</f>
        <v>12500</v>
      </c>
      <c r="F259" s="364">
        <f>SUM(F260:F272)</f>
        <v>3816.1</v>
      </c>
      <c r="G259" s="362">
        <f t="shared" si="139"/>
        <v>22867.500000000004</v>
      </c>
      <c r="H259" s="364">
        <f t="shared" ref="H259:V259" si="140">SUM(H260:H272)</f>
        <v>17967.800000000003</v>
      </c>
      <c r="I259" s="364">
        <f t="shared" si="140"/>
        <v>4899.7</v>
      </c>
      <c r="J259" s="364">
        <f t="shared" si="140"/>
        <v>-623</v>
      </c>
      <c r="K259" s="364">
        <f t="shared" ref="K259:L259" si="141">SUM(K260:K272)</f>
        <v>0</v>
      </c>
      <c r="L259" s="364">
        <f t="shared" si="141"/>
        <v>0</v>
      </c>
      <c r="M259" s="364">
        <f t="shared" si="140"/>
        <v>0</v>
      </c>
      <c r="N259" s="364">
        <f t="shared" si="140"/>
        <v>0</v>
      </c>
      <c r="O259" s="364">
        <f t="shared" si="140"/>
        <v>0</v>
      </c>
      <c r="P259" s="364">
        <f t="shared" si="140"/>
        <v>0</v>
      </c>
      <c r="Q259" s="364">
        <f t="shared" si="140"/>
        <v>0</v>
      </c>
      <c r="R259" s="364">
        <f t="shared" si="140"/>
        <v>0</v>
      </c>
      <c r="S259" s="364">
        <f t="shared" si="140"/>
        <v>-623</v>
      </c>
      <c r="T259" s="364">
        <f t="shared" si="140"/>
        <v>22244.499999999996</v>
      </c>
      <c r="U259" s="364">
        <f t="shared" si="140"/>
        <v>17344.8</v>
      </c>
      <c r="V259" s="364">
        <f t="shared" si="140"/>
        <v>4899.7</v>
      </c>
    </row>
    <row r="260" spans="1:26" s="353" customFormat="1" ht="15.75" customHeight="1" x14ac:dyDescent="0.3">
      <c r="A260" s="354" t="s">
        <v>148</v>
      </c>
      <c r="B260" s="369" t="s">
        <v>69</v>
      </c>
      <c r="C260" s="355" t="s">
        <v>55</v>
      </c>
      <c r="D260" s="356">
        <f t="shared" si="138"/>
        <v>2853.4</v>
      </c>
      <c r="E260" s="356">
        <v>1500</v>
      </c>
      <c r="F260" s="356">
        <v>1353.4</v>
      </c>
      <c r="G260" s="356">
        <f t="shared" si="139"/>
        <v>3289.3</v>
      </c>
      <c r="H260" s="356">
        <v>1757.4</v>
      </c>
      <c r="I260" s="356">
        <v>1531.9</v>
      </c>
      <c r="J260" s="356">
        <v>-235</v>
      </c>
      <c r="K260" s="357"/>
      <c r="L260" s="357"/>
      <c r="M260" s="357"/>
      <c r="N260" s="357"/>
      <c r="O260" s="357"/>
      <c r="P260" s="357"/>
      <c r="Q260" s="357"/>
      <c r="R260" s="357"/>
      <c r="S260" s="352">
        <f t="shared" si="123"/>
        <v>-235</v>
      </c>
      <c r="T260" s="356">
        <f t="shared" si="126"/>
        <v>3054.3</v>
      </c>
      <c r="U260" s="358">
        <f t="shared" si="137"/>
        <v>1522.4</v>
      </c>
      <c r="V260" s="358">
        <f t="shared" si="127"/>
        <v>1531.9</v>
      </c>
      <c r="Z260" s="373"/>
    </row>
    <row r="261" spans="1:26" s="353" customFormat="1" ht="15.75" customHeight="1" x14ac:dyDescent="0.3">
      <c r="A261" s="354" t="s">
        <v>149</v>
      </c>
      <c r="B261" s="369" t="s">
        <v>69</v>
      </c>
      <c r="C261" s="355" t="s">
        <v>55</v>
      </c>
      <c r="D261" s="356">
        <f t="shared" si="138"/>
        <v>1061.0999999999999</v>
      </c>
      <c r="E261" s="356">
        <v>950</v>
      </c>
      <c r="F261" s="356">
        <v>111.1</v>
      </c>
      <c r="G261" s="356">
        <f t="shared" si="139"/>
        <v>1363.1</v>
      </c>
      <c r="H261" s="356">
        <v>1000</v>
      </c>
      <c r="I261" s="356">
        <v>363.1</v>
      </c>
      <c r="J261" s="356">
        <v>-100</v>
      </c>
      <c r="K261" s="357"/>
      <c r="L261" s="357"/>
      <c r="M261" s="357"/>
      <c r="N261" s="357"/>
      <c r="O261" s="357"/>
      <c r="P261" s="357"/>
      <c r="Q261" s="357"/>
      <c r="R261" s="357"/>
      <c r="S261" s="352">
        <f t="shared" si="123"/>
        <v>-100</v>
      </c>
      <c r="T261" s="356">
        <f t="shared" si="126"/>
        <v>1263.0999999999999</v>
      </c>
      <c r="U261" s="358">
        <f t="shared" si="137"/>
        <v>900</v>
      </c>
      <c r="V261" s="358">
        <f t="shared" si="127"/>
        <v>363.1</v>
      </c>
    </row>
    <row r="262" spans="1:26" s="353" customFormat="1" ht="15.75" customHeight="1" x14ac:dyDescent="0.3">
      <c r="A262" s="354" t="s">
        <v>150</v>
      </c>
      <c r="B262" s="369" t="s">
        <v>69</v>
      </c>
      <c r="C262" s="355" t="s">
        <v>55</v>
      </c>
      <c r="D262" s="356">
        <f t="shared" si="138"/>
        <v>1178.3</v>
      </c>
      <c r="E262" s="356">
        <v>950</v>
      </c>
      <c r="F262" s="356">
        <v>228.3</v>
      </c>
      <c r="G262" s="356">
        <f t="shared" si="139"/>
        <v>1186.3</v>
      </c>
      <c r="H262" s="356">
        <v>1000</v>
      </c>
      <c r="I262" s="356">
        <v>186.3</v>
      </c>
      <c r="J262" s="356">
        <v>22</v>
      </c>
      <c r="K262" s="357"/>
      <c r="L262" s="357"/>
      <c r="M262" s="357"/>
      <c r="N262" s="357"/>
      <c r="O262" s="357"/>
      <c r="P262" s="357"/>
      <c r="Q262" s="357"/>
      <c r="R262" s="357"/>
      <c r="S262" s="352">
        <f t="shared" si="123"/>
        <v>22</v>
      </c>
      <c r="T262" s="356">
        <f t="shared" si="126"/>
        <v>1208.3</v>
      </c>
      <c r="U262" s="358">
        <f t="shared" si="137"/>
        <v>1022</v>
      </c>
      <c r="V262" s="358">
        <f t="shared" si="127"/>
        <v>186.3</v>
      </c>
    </row>
    <row r="263" spans="1:26" s="353" customFormat="1" ht="15.75" customHeight="1" x14ac:dyDescent="0.3">
      <c r="A263" s="354" t="s">
        <v>151</v>
      </c>
      <c r="B263" s="369" t="s">
        <v>69</v>
      </c>
      <c r="C263" s="355" t="s">
        <v>55</v>
      </c>
      <c r="D263" s="356">
        <f t="shared" si="138"/>
        <v>1451.1</v>
      </c>
      <c r="E263" s="356">
        <v>1100</v>
      </c>
      <c r="F263" s="356">
        <v>351.1</v>
      </c>
      <c r="G263" s="356">
        <f t="shared" si="139"/>
        <v>1879.1</v>
      </c>
      <c r="H263" s="356">
        <v>1150</v>
      </c>
      <c r="I263" s="356">
        <v>729.1</v>
      </c>
      <c r="J263" s="356">
        <v>-107</v>
      </c>
      <c r="K263" s="357"/>
      <c r="L263" s="357"/>
      <c r="M263" s="357"/>
      <c r="N263" s="357"/>
      <c r="O263" s="357"/>
      <c r="P263" s="357"/>
      <c r="Q263" s="357"/>
      <c r="R263" s="357"/>
      <c r="S263" s="352">
        <f t="shared" si="123"/>
        <v>-107</v>
      </c>
      <c r="T263" s="356">
        <f t="shared" si="126"/>
        <v>1772.1</v>
      </c>
      <c r="U263" s="358">
        <f t="shared" si="137"/>
        <v>1043</v>
      </c>
      <c r="V263" s="358">
        <f t="shared" si="127"/>
        <v>729.1</v>
      </c>
    </row>
    <row r="264" spans="1:26" s="353" customFormat="1" ht="15.75" customHeight="1" x14ac:dyDescent="0.3">
      <c r="A264" s="354" t="s">
        <v>152</v>
      </c>
      <c r="B264" s="369" t="s">
        <v>69</v>
      </c>
      <c r="C264" s="355" t="s">
        <v>55</v>
      </c>
      <c r="D264" s="356">
        <f t="shared" si="138"/>
        <v>50</v>
      </c>
      <c r="E264" s="356">
        <v>50</v>
      </c>
      <c r="F264" s="356"/>
      <c r="G264" s="356">
        <f t="shared" si="139"/>
        <v>3057.3</v>
      </c>
      <c r="H264" s="356">
        <v>3057.3</v>
      </c>
      <c r="I264" s="356"/>
      <c r="J264" s="356">
        <v>88</v>
      </c>
      <c r="K264" s="357"/>
      <c r="L264" s="357"/>
      <c r="M264" s="357"/>
      <c r="N264" s="357"/>
      <c r="O264" s="357"/>
      <c r="P264" s="357"/>
      <c r="Q264" s="357"/>
      <c r="R264" s="357"/>
      <c r="S264" s="352">
        <f t="shared" si="123"/>
        <v>88</v>
      </c>
      <c r="T264" s="356">
        <f t="shared" si="126"/>
        <v>3145.3</v>
      </c>
      <c r="U264" s="358">
        <f t="shared" si="137"/>
        <v>3145.3</v>
      </c>
      <c r="V264" s="358">
        <f t="shared" si="127"/>
        <v>0</v>
      </c>
    </row>
    <row r="265" spans="1:26" s="353" customFormat="1" ht="15.75" customHeight="1" x14ac:dyDescent="0.3">
      <c r="A265" s="354" t="s">
        <v>153</v>
      </c>
      <c r="B265" s="369" t="s">
        <v>69</v>
      </c>
      <c r="C265" s="355" t="s">
        <v>55</v>
      </c>
      <c r="D265" s="356">
        <f t="shared" si="138"/>
        <v>2923</v>
      </c>
      <c r="E265" s="356">
        <v>2200</v>
      </c>
      <c r="F265" s="356">
        <v>723</v>
      </c>
      <c r="G265" s="356">
        <f t="shared" si="139"/>
        <v>3360.6</v>
      </c>
      <c r="H265" s="356">
        <v>2507.5</v>
      </c>
      <c r="I265" s="356">
        <v>853.1</v>
      </c>
      <c r="J265" s="356">
        <v>-450</v>
      </c>
      <c r="K265" s="357"/>
      <c r="L265" s="357"/>
      <c r="M265" s="357"/>
      <c r="N265" s="357"/>
      <c r="O265" s="357"/>
      <c r="P265" s="357"/>
      <c r="Q265" s="357"/>
      <c r="R265" s="357"/>
      <c r="S265" s="352">
        <f t="shared" si="123"/>
        <v>-450</v>
      </c>
      <c r="T265" s="356">
        <f t="shared" si="126"/>
        <v>2910.6</v>
      </c>
      <c r="U265" s="358">
        <f t="shared" si="137"/>
        <v>2057.5</v>
      </c>
      <c r="V265" s="358">
        <f t="shared" si="127"/>
        <v>853.1</v>
      </c>
    </row>
    <row r="266" spans="1:26" s="353" customFormat="1" ht="15.75" customHeight="1" x14ac:dyDescent="0.3">
      <c r="A266" s="354" t="s">
        <v>154</v>
      </c>
      <c r="B266" s="369" t="s">
        <v>69</v>
      </c>
      <c r="C266" s="355" t="s">
        <v>55</v>
      </c>
      <c r="D266" s="356">
        <f t="shared" si="138"/>
        <v>808.6</v>
      </c>
      <c r="E266" s="356">
        <v>700</v>
      </c>
      <c r="F266" s="356">
        <v>108.6</v>
      </c>
      <c r="G266" s="356">
        <f t="shared" si="139"/>
        <v>858.6</v>
      </c>
      <c r="H266" s="356">
        <v>750</v>
      </c>
      <c r="I266" s="356">
        <v>108.6</v>
      </c>
      <c r="J266" s="356">
        <v>230</v>
      </c>
      <c r="K266" s="357"/>
      <c r="L266" s="357"/>
      <c r="M266" s="357"/>
      <c r="N266" s="357"/>
      <c r="O266" s="357"/>
      <c r="P266" s="357"/>
      <c r="Q266" s="357"/>
      <c r="R266" s="357"/>
      <c r="S266" s="352">
        <f t="shared" si="123"/>
        <v>230</v>
      </c>
      <c r="T266" s="356">
        <f t="shared" si="126"/>
        <v>1088.5999999999999</v>
      </c>
      <c r="U266" s="358">
        <f t="shared" si="137"/>
        <v>980</v>
      </c>
      <c r="V266" s="358">
        <f t="shared" si="127"/>
        <v>108.6</v>
      </c>
    </row>
    <row r="267" spans="1:26" s="353" customFormat="1" ht="15.75" customHeight="1" x14ac:dyDescent="0.3">
      <c r="A267" s="354" t="s">
        <v>155</v>
      </c>
      <c r="B267" s="369" t="s">
        <v>69</v>
      </c>
      <c r="C267" s="355" t="s">
        <v>55</v>
      </c>
      <c r="D267" s="356">
        <f t="shared" si="138"/>
        <v>1214</v>
      </c>
      <c r="E267" s="356">
        <v>950</v>
      </c>
      <c r="F267" s="356">
        <v>264</v>
      </c>
      <c r="G267" s="356">
        <f t="shared" si="139"/>
        <v>1711.3</v>
      </c>
      <c r="H267" s="356">
        <v>1539.3</v>
      </c>
      <c r="I267" s="356">
        <v>172</v>
      </c>
      <c r="J267" s="356"/>
      <c r="K267" s="357"/>
      <c r="L267" s="357"/>
      <c r="M267" s="357"/>
      <c r="N267" s="357"/>
      <c r="O267" s="357"/>
      <c r="P267" s="357"/>
      <c r="Q267" s="357"/>
      <c r="R267" s="357"/>
      <c r="S267" s="352">
        <f t="shared" si="123"/>
        <v>0</v>
      </c>
      <c r="T267" s="356">
        <f t="shared" si="126"/>
        <v>1711.3</v>
      </c>
      <c r="U267" s="358">
        <f t="shared" si="137"/>
        <v>1539.3</v>
      </c>
      <c r="V267" s="358">
        <f t="shared" si="127"/>
        <v>172</v>
      </c>
    </row>
    <row r="268" spans="1:26" s="353" customFormat="1" ht="15.75" customHeight="1" x14ac:dyDescent="0.3">
      <c r="A268" s="354" t="s">
        <v>613</v>
      </c>
      <c r="B268" s="369" t="s">
        <v>69</v>
      </c>
      <c r="C268" s="355" t="s">
        <v>55</v>
      </c>
      <c r="D268" s="356">
        <f t="shared" si="138"/>
        <v>1437.5</v>
      </c>
      <c r="E268" s="356">
        <v>1200</v>
      </c>
      <c r="F268" s="356">
        <v>237.5</v>
      </c>
      <c r="G268" s="356">
        <f t="shared" si="139"/>
        <v>2174.6</v>
      </c>
      <c r="H268" s="356">
        <v>1810.7</v>
      </c>
      <c r="I268" s="356">
        <v>363.9</v>
      </c>
      <c r="J268" s="356">
        <v>150</v>
      </c>
      <c r="K268" s="357"/>
      <c r="L268" s="357"/>
      <c r="M268" s="357"/>
      <c r="N268" s="357"/>
      <c r="O268" s="357"/>
      <c r="P268" s="357"/>
      <c r="Q268" s="357"/>
      <c r="R268" s="357"/>
      <c r="S268" s="352">
        <f t="shared" si="123"/>
        <v>150</v>
      </c>
      <c r="T268" s="356">
        <f t="shared" si="126"/>
        <v>2324.6</v>
      </c>
      <c r="U268" s="358">
        <f t="shared" si="137"/>
        <v>1960.7</v>
      </c>
      <c r="V268" s="358">
        <f t="shared" si="127"/>
        <v>363.9</v>
      </c>
    </row>
    <row r="269" spans="1:26" s="353" customFormat="1" ht="15.75" customHeight="1" x14ac:dyDescent="0.3">
      <c r="A269" s="354" t="s">
        <v>156</v>
      </c>
      <c r="B269" s="369" t="s">
        <v>69</v>
      </c>
      <c r="C269" s="355" t="s">
        <v>55</v>
      </c>
      <c r="D269" s="356">
        <f t="shared" si="138"/>
        <v>955.8</v>
      </c>
      <c r="E269" s="356">
        <v>900</v>
      </c>
      <c r="F269" s="356">
        <v>55.8</v>
      </c>
      <c r="G269" s="356">
        <f t="shared" si="139"/>
        <v>1090.3</v>
      </c>
      <c r="H269" s="356">
        <v>950</v>
      </c>
      <c r="I269" s="356">
        <v>140.30000000000001</v>
      </c>
      <c r="J269" s="356">
        <v>-200</v>
      </c>
      <c r="K269" s="357"/>
      <c r="L269" s="357"/>
      <c r="M269" s="357"/>
      <c r="N269" s="357"/>
      <c r="O269" s="357"/>
      <c r="P269" s="357"/>
      <c r="Q269" s="357"/>
      <c r="R269" s="357"/>
      <c r="S269" s="352">
        <f t="shared" si="123"/>
        <v>-200</v>
      </c>
      <c r="T269" s="356">
        <f t="shared" si="126"/>
        <v>890.3</v>
      </c>
      <c r="U269" s="358">
        <f t="shared" si="137"/>
        <v>750</v>
      </c>
      <c r="V269" s="358">
        <f t="shared" si="127"/>
        <v>140.30000000000001</v>
      </c>
    </row>
    <row r="270" spans="1:26" s="353" customFormat="1" ht="15.75" customHeight="1" x14ac:dyDescent="0.3">
      <c r="A270" s="354" t="s">
        <v>157</v>
      </c>
      <c r="B270" s="369" t="s">
        <v>69</v>
      </c>
      <c r="C270" s="355" t="s">
        <v>55</v>
      </c>
      <c r="D270" s="356">
        <f t="shared" si="138"/>
        <v>1229.2</v>
      </c>
      <c r="E270" s="356">
        <v>1100</v>
      </c>
      <c r="F270" s="356">
        <v>129.19999999999999</v>
      </c>
      <c r="G270" s="356">
        <f t="shared" si="139"/>
        <v>1545.1000000000001</v>
      </c>
      <c r="H270" s="356">
        <v>1315.9</v>
      </c>
      <c r="I270" s="356">
        <v>229.2</v>
      </c>
      <c r="J270" s="356">
        <v>-100</v>
      </c>
      <c r="K270" s="357"/>
      <c r="L270" s="357"/>
      <c r="M270" s="357"/>
      <c r="N270" s="357"/>
      <c r="O270" s="357"/>
      <c r="P270" s="357"/>
      <c r="Q270" s="357"/>
      <c r="R270" s="357"/>
      <c r="S270" s="352">
        <f t="shared" si="123"/>
        <v>-100</v>
      </c>
      <c r="T270" s="356">
        <f t="shared" si="126"/>
        <v>1445.1000000000001</v>
      </c>
      <c r="U270" s="358">
        <f t="shared" si="137"/>
        <v>1215.9000000000001</v>
      </c>
      <c r="V270" s="358">
        <f t="shared" si="127"/>
        <v>229.2</v>
      </c>
    </row>
    <row r="271" spans="1:26" s="353" customFormat="1" ht="15.75" customHeight="1" x14ac:dyDescent="0.3">
      <c r="A271" s="354" t="s">
        <v>158</v>
      </c>
      <c r="B271" s="369" t="s">
        <v>69</v>
      </c>
      <c r="C271" s="355" t="s">
        <v>55</v>
      </c>
      <c r="D271" s="356">
        <f t="shared" si="138"/>
        <v>1027.7</v>
      </c>
      <c r="E271" s="356">
        <v>900</v>
      </c>
      <c r="F271" s="356">
        <v>127.7</v>
      </c>
      <c r="G271" s="356">
        <f t="shared" si="139"/>
        <v>1351.9</v>
      </c>
      <c r="H271" s="356">
        <v>1129.7</v>
      </c>
      <c r="I271" s="356">
        <v>222.2</v>
      </c>
      <c r="J271" s="356">
        <v>79</v>
      </c>
      <c r="K271" s="357"/>
      <c r="L271" s="357"/>
      <c r="M271" s="357"/>
      <c r="N271" s="357"/>
      <c r="O271" s="357"/>
      <c r="P271" s="357"/>
      <c r="Q271" s="357"/>
      <c r="R271" s="357"/>
      <c r="S271" s="352">
        <f t="shared" si="123"/>
        <v>79</v>
      </c>
      <c r="T271" s="356">
        <f t="shared" si="126"/>
        <v>1430.9</v>
      </c>
      <c r="U271" s="358">
        <f t="shared" si="137"/>
        <v>1208.7</v>
      </c>
      <c r="V271" s="358">
        <f t="shared" si="127"/>
        <v>222.2</v>
      </c>
    </row>
    <row r="272" spans="1:26" s="353" customFormat="1" ht="41.25" customHeight="1" x14ac:dyDescent="0.3">
      <c r="A272" s="354" t="s">
        <v>38</v>
      </c>
      <c r="B272" s="369" t="s">
        <v>69</v>
      </c>
      <c r="C272" s="355" t="s">
        <v>55</v>
      </c>
      <c r="D272" s="356">
        <f t="shared" si="138"/>
        <v>126.4</v>
      </c>
      <c r="E272" s="356"/>
      <c r="F272" s="356">
        <v>126.4</v>
      </c>
      <c r="G272" s="356">
        <f t="shared" si="139"/>
        <v>0</v>
      </c>
      <c r="H272" s="356"/>
      <c r="I272" s="356">
        <v>0</v>
      </c>
      <c r="J272" s="356"/>
      <c r="K272" s="357"/>
      <c r="L272" s="357"/>
      <c r="M272" s="357"/>
      <c r="N272" s="357"/>
      <c r="O272" s="357"/>
      <c r="P272" s="357"/>
      <c r="Q272" s="357"/>
      <c r="R272" s="357"/>
      <c r="S272" s="352">
        <f t="shared" si="123"/>
        <v>0</v>
      </c>
      <c r="T272" s="356">
        <f t="shared" si="126"/>
        <v>0</v>
      </c>
      <c r="U272" s="358">
        <f t="shared" si="137"/>
        <v>0</v>
      </c>
      <c r="V272" s="358">
        <f t="shared" si="127"/>
        <v>0</v>
      </c>
    </row>
    <row r="273" spans="1:22" s="363" customFormat="1" ht="36.75" customHeight="1" x14ac:dyDescent="0.3">
      <c r="A273" s="361" t="s">
        <v>752</v>
      </c>
      <c r="B273" s="370" t="s">
        <v>69</v>
      </c>
      <c r="C273" s="350" t="s">
        <v>55</v>
      </c>
      <c r="D273" s="362">
        <f>E273+F273</f>
        <v>1028.4000000000001</v>
      </c>
      <c r="E273" s="362">
        <v>1028.4000000000001</v>
      </c>
      <c r="F273" s="362"/>
      <c r="G273" s="362">
        <f>H273+I273</f>
        <v>878.40000000000009</v>
      </c>
      <c r="H273" s="362">
        <f t="shared" ref="H273:V273" si="142">SUM(H274:H285)</f>
        <v>878.40000000000009</v>
      </c>
      <c r="I273" s="362">
        <f t="shared" si="142"/>
        <v>0</v>
      </c>
      <c r="J273" s="362">
        <f t="shared" si="142"/>
        <v>0</v>
      </c>
      <c r="K273" s="362">
        <f t="shared" ref="K273:L273" si="143">SUM(K274:K285)</f>
        <v>0</v>
      </c>
      <c r="L273" s="362">
        <f t="shared" si="143"/>
        <v>0</v>
      </c>
      <c r="M273" s="362">
        <f t="shared" si="142"/>
        <v>0</v>
      </c>
      <c r="N273" s="362">
        <f t="shared" si="142"/>
        <v>0</v>
      </c>
      <c r="O273" s="362">
        <f t="shared" si="142"/>
        <v>0</v>
      </c>
      <c r="P273" s="362">
        <f t="shared" si="142"/>
        <v>0</v>
      </c>
      <c r="Q273" s="362">
        <f t="shared" si="142"/>
        <v>0</v>
      </c>
      <c r="R273" s="362">
        <f t="shared" si="142"/>
        <v>0</v>
      </c>
      <c r="S273" s="362">
        <f t="shared" si="142"/>
        <v>0</v>
      </c>
      <c r="T273" s="362">
        <f t="shared" si="142"/>
        <v>878.40000000000009</v>
      </c>
      <c r="U273" s="362">
        <f t="shared" si="142"/>
        <v>878.40000000000009</v>
      </c>
      <c r="V273" s="362">
        <f t="shared" si="142"/>
        <v>0</v>
      </c>
    </row>
    <row r="274" spans="1:22" s="353" customFormat="1" ht="18" hidden="1" customHeight="1" x14ac:dyDescent="0.3">
      <c r="A274" s="354" t="s">
        <v>715</v>
      </c>
      <c r="B274" s="369" t="s">
        <v>69</v>
      </c>
      <c r="C274" s="355" t="s">
        <v>55</v>
      </c>
      <c r="D274" s="356"/>
      <c r="E274" s="356"/>
      <c r="F274" s="356"/>
      <c r="G274" s="356">
        <f>H274+I274</f>
        <v>0</v>
      </c>
      <c r="H274" s="356"/>
      <c r="I274" s="356"/>
      <c r="J274" s="356"/>
      <c r="K274" s="357"/>
      <c r="L274" s="357"/>
      <c r="M274" s="357"/>
      <c r="N274" s="357"/>
      <c r="O274" s="357"/>
      <c r="P274" s="357"/>
      <c r="Q274" s="357"/>
      <c r="R274" s="357"/>
      <c r="S274" s="352">
        <f t="shared" si="123"/>
        <v>0</v>
      </c>
      <c r="T274" s="356">
        <f t="shared" si="126"/>
        <v>0</v>
      </c>
      <c r="U274" s="358">
        <f>H274+J274+K274+M274+N274+L274</f>
        <v>0</v>
      </c>
      <c r="V274" s="358">
        <f t="shared" si="127"/>
        <v>0</v>
      </c>
    </row>
    <row r="275" spans="1:22" s="353" customFormat="1" ht="18" customHeight="1" x14ac:dyDescent="0.3">
      <c r="A275" s="354" t="s">
        <v>148</v>
      </c>
      <c r="B275" s="369" t="s">
        <v>69</v>
      </c>
      <c r="C275" s="355" t="s">
        <v>55</v>
      </c>
      <c r="D275" s="356"/>
      <c r="E275" s="356"/>
      <c r="F275" s="356"/>
      <c r="G275" s="356">
        <f t="shared" ref="G275:G285" si="144">H275+I275</f>
        <v>62.7</v>
      </c>
      <c r="H275" s="357">
        <v>62.7</v>
      </c>
      <c r="I275" s="356"/>
      <c r="J275" s="356"/>
      <c r="K275" s="357"/>
      <c r="L275" s="357"/>
      <c r="M275" s="357"/>
      <c r="N275" s="357"/>
      <c r="O275" s="357"/>
      <c r="P275" s="357"/>
      <c r="Q275" s="357"/>
      <c r="R275" s="357"/>
      <c r="S275" s="352">
        <f t="shared" si="123"/>
        <v>0</v>
      </c>
      <c r="T275" s="356">
        <f t="shared" si="126"/>
        <v>62.7</v>
      </c>
      <c r="U275" s="358">
        <f t="shared" ref="U275:U286" si="145">H275+J275+K275+M275+N275+L275</f>
        <v>62.7</v>
      </c>
      <c r="V275" s="358">
        <f t="shared" si="127"/>
        <v>0</v>
      </c>
    </row>
    <row r="276" spans="1:22" s="353" customFormat="1" ht="18" customHeight="1" x14ac:dyDescent="0.3">
      <c r="A276" s="354" t="s">
        <v>149</v>
      </c>
      <c r="B276" s="369" t="s">
        <v>69</v>
      </c>
      <c r="C276" s="355" t="s">
        <v>55</v>
      </c>
      <c r="D276" s="356"/>
      <c r="E276" s="356"/>
      <c r="F276" s="356"/>
      <c r="G276" s="356">
        <f t="shared" si="144"/>
        <v>62.8</v>
      </c>
      <c r="H276" s="357">
        <v>62.8</v>
      </c>
      <c r="I276" s="356"/>
      <c r="J276" s="356"/>
      <c r="K276" s="357"/>
      <c r="L276" s="357"/>
      <c r="M276" s="357"/>
      <c r="N276" s="357"/>
      <c r="O276" s="357"/>
      <c r="P276" s="357"/>
      <c r="Q276" s="357"/>
      <c r="R276" s="357"/>
      <c r="S276" s="352">
        <f t="shared" ref="S276:S341" si="146">SUM(J276:R276)</f>
        <v>0</v>
      </c>
      <c r="T276" s="356">
        <f t="shared" si="126"/>
        <v>62.8</v>
      </c>
      <c r="U276" s="358">
        <f t="shared" si="145"/>
        <v>62.8</v>
      </c>
      <c r="V276" s="358">
        <f t="shared" si="127"/>
        <v>0</v>
      </c>
    </row>
    <row r="277" spans="1:22" s="353" customFormat="1" ht="18" customHeight="1" x14ac:dyDescent="0.3">
      <c r="A277" s="354" t="s">
        <v>150</v>
      </c>
      <c r="B277" s="369" t="s">
        <v>69</v>
      </c>
      <c r="C277" s="355" t="s">
        <v>55</v>
      </c>
      <c r="D277" s="356"/>
      <c r="E277" s="356"/>
      <c r="F277" s="356"/>
      <c r="G277" s="356">
        <f t="shared" si="144"/>
        <v>62.7</v>
      </c>
      <c r="H277" s="357">
        <v>62.7</v>
      </c>
      <c r="I277" s="356"/>
      <c r="J277" s="356"/>
      <c r="K277" s="357"/>
      <c r="L277" s="357"/>
      <c r="M277" s="357"/>
      <c r="N277" s="357"/>
      <c r="O277" s="357"/>
      <c r="P277" s="357"/>
      <c r="Q277" s="357"/>
      <c r="R277" s="357"/>
      <c r="S277" s="352">
        <f t="shared" si="146"/>
        <v>0</v>
      </c>
      <c r="T277" s="356">
        <f t="shared" si="126"/>
        <v>62.7</v>
      </c>
      <c r="U277" s="358">
        <f t="shared" si="145"/>
        <v>62.7</v>
      </c>
      <c r="V277" s="358">
        <f t="shared" si="127"/>
        <v>0</v>
      </c>
    </row>
    <row r="278" spans="1:22" s="353" customFormat="1" ht="18" customHeight="1" x14ac:dyDescent="0.3">
      <c r="A278" s="354" t="s">
        <v>151</v>
      </c>
      <c r="B278" s="369" t="s">
        <v>69</v>
      </c>
      <c r="C278" s="355" t="s">
        <v>55</v>
      </c>
      <c r="D278" s="356"/>
      <c r="E278" s="356"/>
      <c r="F278" s="356"/>
      <c r="G278" s="356">
        <f t="shared" si="144"/>
        <v>62.8</v>
      </c>
      <c r="H278" s="357">
        <v>62.8</v>
      </c>
      <c r="I278" s="356"/>
      <c r="J278" s="356"/>
      <c r="K278" s="357"/>
      <c r="L278" s="357"/>
      <c r="M278" s="357"/>
      <c r="N278" s="357"/>
      <c r="O278" s="357"/>
      <c r="P278" s="357"/>
      <c r="Q278" s="357"/>
      <c r="R278" s="357"/>
      <c r="S278" s="352">
        <f t="shared" si="146"/>
        <v>0</v>
      </c>
      <c r="T278" s="356">
        <f t="shared" ref="T278:T343" si="147">SUM(U278:V278)</f>
        <v>62.8</v>
      </c>
      <c r="U278" s="358">
        <f t="shared" si="145"/>
        <v>62.8</v>
      </c>
      <c r="V278" s="358">
        <f t="shared" ref="V278:V343" si="148">SUM(I278+O278+P278+Q278+R278)</f>
        <v>0</v>
      </c>
    </row>
    <row r="279" spans="1:22" s="353" customFormat="1" ht="18" customHeight="1" x14ac:dyDescent="0.3">
      <c r="A279" s="354" t="s">
        <v>153</v>
      </c>
      <c r="B279" s="369" t="s">
        <v>69</v>
      </c>
      <c r="C279" s="355" t="s">
        <v>55</v>
      </c>
      <c r="D279" s="356"/>
      <c r="E279" s="356"/>
      <c r="F279" s="356"/>
      <c r="G279" s="356">
        <f t="shared" si="144"/>
        <v>188.2</v>
      </c>
      <c r="H279" s="357">
        <v>188.2</v>
      </c>
      <c r="I279" s="356"/>
      <c r="J279" s="356"/>
      <c r="K279" s="357"/>
      <c r="L279" s="357"/>
      <c r="M279" s="357"/>
      <c r="N279" s="357"/>
      <c r="O279" s="357"/>
      <c r="P279" s="357"/>
      <c r="Q279" s="357"/>
      <c r="R279" s="357"/>
      <c r="S279" s="352">
        <f t="shared" si="146"/>
        <v>0</v>
      </c>
      <c r="T279" s="356">
        <f t="shared" si="147"/>
        <v>188.2</v>
      </c>
      <c r="U279" s="358">
        <f t="shared" si="145"/>
        <v>188.2</v>
      </c>
      <c r="V279" s="358">
        <f t="shared" si="148"/>
        <v>0</v>
      </c>
    </row>
    <row r="280" spans="1:22" s="353" customFormat="1" ht="18" customHeight="1" x14ac:dyDescent="0.3">
      <c r="A280" s="354" t="s">
        <v>154</v>
      </c>
      <c r="B280" s="369" t="s">
        <v>69</v>
      </c>
      <c r="C280" s="355" t="s">
        <v>55</v>
      </c>
      <c r="D280" s="356"/>
      <c r="E280" s="356"/>
      <c r="F280" s="356"/>
      <c r="G280" s="356">
        <f t="shared" si="144"/>
        <v>62.8</v>
      </c>
      <c r="H280" s="357">
        <v>62.8</v>
      </c>
      <c r="I280" s="356"/>
      <c r="J280" s="356"/>
      <c r="K280" s="357"/>
      <c r="L280" s="357"/>
      <c r="M280" s="357"/>
      <c r="N280" s="357"/>
      <c r="O280" s="357"/>
      <c r="P280" s="357"/>
      <c r="Q280" s="357"/>
      <c r="R280" s="357"/>
      <c r="S280" s="352">
        <f t="shared" si="146"/>
        <v>0</v>
      </c>
      <c r="T280" s="356">
        <f t="shared" si="147"/>
        <v>62.8</v>
      </c>
      <c r="U280" s="358">
        <f t="shared" si="145"/>
        <v>62.8</v>
      </c>
      <c r="V280" s="358">
        <f t="shared" si="148"/>
        <v>0</v>
      </c>
    </row>
    <row r="281" spans="1:22" s="353" customFormat="1" ht="18" customHeight="1" x14ac:dyDescent="0.3">
      <c r="A281" s="354" t="s">
        <v>155</v>
      </c>
      <c r="B281" s="369" t="s">
        <v>69</v>
      </c>
      <c r="C281" s="355" t="s">
        <v>55</v>
      </c>
      <c r="D281" s="356"/>
      <c r="E281" s="356"/>
      <c r="F281" s="356"/>
      <c r="G281" s="356">
        <f t="shared" si="144"/>
        <v>125.5</v>
      </c>
      <c r="H281" s="357">
        <v>125.5</v>
      </c>
      <c r="I281" s="356"/>
      <c r="J281" s="356"/>
      <c r="K281" s="357"/>
      <c r="L281" s="357"/>
      <c r="M281" s="357"/>
      <c r="N281" s="357"/>
      <c r="O281" s="357"/>
      <c r="P281" s="357"/>
      <c r="Q281" s="357"/>
      <c r="R281" s="357"/>
      <c r="S281" s="352">
        <f t="shared" si="146"/>
        <v>0</v>
      </c>
      <c r="T281" s="356">
        <f t="shared" si="147"/>
        <v>125.5</v>
      </c>
      <c r="U281" s="358">
        <f t="shared" si="145"/>
        <v>125.5</v>
      </c>
      <c r="V281" s="358">
        <f t="shared" si="148"/>
        <v>0</v>
      </c>
    </row>
    <row r="282" spans="1:22" s="353" customFormat="1" ht="18" customHeight="1" x14ac:dyDescent="0.3">
      <c r="A282" s="354" t="s">
        <v>613</v>
      </c>
      <c r="B282" s="369" t="s">
        <v>69</v>
      </c>
      <c r="C282" s="355" t="s">
        <v>55</v>
      </c>
      <c r="D282" s="356"/>
      <c r="E282" s="356"/>
      <c r="F282" s="356"/>
      <c r="G282" s="356">
        <f t="shared" si="144"/>
        <v>62.7</v>
      </c>
      <c r="H282" s="357">
        <v>62.7</v>
      </c>
      <c r="I282" s="356"/>
      <c r="J282" s="356"/>
      <c r="K282" s="357"/>
      <c r="L282" s="357"/>
      <c r="M282" s="357"/>
      <c r="N282" s="357"/>
      <c r="O282" s="357"/>
      <c r="P282" s="357"/>
      <c r="Q282" s="357"/>
      <c r="R282" s="357"/>
      <c r="S282" s="352">
        <f t="shared" si="146"/>
        <v>0</v>
      </c>
      <c r="T282" s="356">
        <f t="shared" si="147"/>
        <v>62.7</v>
      </c>
      <c r="U282" s="358">
        <f t="shared" si="145"/>
        <v>62.7</v>
      </c>
      <c r="V282" s="358">
        <f t="shared" si="148"/>
        <v>0</v>
      </c>
    </row>
    <row r="283" spans="1:22" s="353" customFormat="1" ht="18" customHeight="1" x14ac:dyDescent="0.3">
      <c r="A283" s="354" t="s">
        <v>156</v>
      </c>
      <c r="B283" s="369" t="s">
        <v>69</v>
      </c>
      <c r="C283" s="355" t="s">
        <v>55</v>
      </c>
      <c r="D283" s="356"/>
      <c r="E283" s="356"/>
      <c r="F283" s="356"/>
      <c r="G283" s="356">
        <f t="shared" si="144"/>
        <v>62.8</v>
      </c>
      <c r="H283" s="357">
        <v>62.8</v>
      </c>
      <c r="I283" s="356"/>
      <c r="J283" s="356"/>
      <c r="K283" s="357"/>
      <c r="L283" s="357"/>
      <c r="M283" s="357"/>
      <c r="N283" s="357"/>
      <c r="O283" s="357"/>
      <c r="P283" s="357"/>
      <c r="Q283" s="357"/>
      <c r="R283" s="357"/>
      <c r="S283" s="352">
        <f t="shared" si="146"/>
        <v>0</v>
      </c>
      <c r="T283" s="356">
        <f t="shared" si="147"/>
        <v>62.8</v>
      </c>
      <c r="U283" s="358">
        <f t="shared" si="145"/>
        <v>62.8</v>
      </c>
      <c r="V283" s="358">
        <f t="shared" si="148"/>
        <v>0</v>
      </c>
    </row>
    <row r="284" spans="1:22" s="353" customFormat="1" ht="18" customHeight="1" x14ac:dyDescent="0.3">
      <c r="A284" s="354" t="s">
        <v>157</v>
      </c>
      <c r="B284" s="369" t="s">
        <v>69</v>
      </c>
      <c r="C284" s="355" t="s">
        <v>55</v>
      </c>
      <c r="D284" s="356"/>
      <c r="E284" s="356"/>
      <c r="F284" s="356"/>
      <c r="G284" s="356">
        <f t="shared" si="144"/>
        <v>62.7</v>
      </c>
      <c r="H284" s="357">
        <v>62.7</v>
      </c>
      <c r="I284" s="356"/>
      <c r="J284" s="356"/>
      <c r="K284" s="357"/>
      <c r="L284" s="357"/>
      <c r="M284" s="357"/>
      <c r="N284" s="357"/>
      <c r="O284" s="357"/>
      <c r="P284" s="357"/>
      <c r="Q284" s="357"/>
      <c r="R284" s="357"/>
      <c r="S284" s="352">
        <f t="shared" si="146"/>
        <v>0</v>
      </c>
      <c r="T284" s="356">
        <f t="shared" si="147"/>
        <v>62.7</v>
      </c>
      <c r="U284" s="358">
        <f t="shared" si="145"/>
        <v>62.7</v>
      </c>
      <c r="V284" s="358">
        <f t="shared" si="148"/>
        <v>0</v>
      </c>
    </row>
    <row r="285" spans="1:22" s="353" customFormat="1" ht="18" customHeight="1" x14ac:dyDescent="0.3">
      <c r="A285" s="354" t="s">
        <v>158</v>
      </c>
      <c r="B285" s="369" t="s">
        <v>69</v>
      </c>
      <c r="C285" s="355" t="s">
        <v>55</v>
      </c>
      <c r="D285" s="356"/>
      <c r="E285" s="356"/>
      <c r="F285" s="356"/>
      <c r="G285" s="356">
        <f t="shared" si="144"/>
        <v>62.7</v>
      </c>
      <c r="H285" s="357">
        <v>62.7</v>
      </c>
      <c r="I285" s="356"/>
      <c r="J285" s="356"/>
      <c r="K285" s="357"/>
      <c r="L285" s="357"/>
      <c r="M285" s="357"/>
      <c r="N285" s="357"/>
      <c r="O285" s="357"/>
      <c r="P285" s="357"/>
      <c r="Q285" s="357"/>
      <c r="R285" s="357"/>
      <c r="S285" s="352">
        <f t="shared" si="146"/>
        <v>0</v>
      </c>
      <c r="T285" s="356">
        <f t="shared" si="147"/>
        <v>62.7</v>
      </c>
      <c r="U285" s="358">
        <f t="shared" si="145"/>
        <v>62.7</v>
      </c>
      <c r="V285" s="358">
        <f t="shared" si="148"/>
        <v>0</v>
      </c>
    </row>
    <row r="286" spans="1:22" s="353" customFormat="1" ht="75" x14ac:dyDescent="0.3">
      <c r="A286" s="354" t="s">
        <v>741</v>
      </c>
      <c r="B286" s="369" t="s">
        <v>69</v>
      </c>
      <c r="C286" s="355" t="s">
        <v>55</v>
      </c>
      <c r="D286" s="356"/>
      <c r="E286" s="356"/>
      <c r="F286" s="356"/>
      <c r="G286" s="356">
        <f>H286+I286</f>
        <v>55905</v>
      </c>
      <c r="H286" s="356">
        <v>30517.5</v>
      </c>
      <c r="I286" s="357">
        <v>25387.5</v>
      </c>
      <c r="J286" s="357">
        <v>-7919.4</v>
      </c>
      <c r="K286" s="357"/>
      <c r="L286" s="357"/>
      <c r="M286" s="357"/>
      <c r="N286" s="357"/>
      <c r="O286" s="357"/>
      <c r="P286" s="357"/>
      <c r="Q286" s="357"/>
      <c r="R286" s="357"/>
      <c r="S286" s="352">
        <f t="shared" si="146"/>
        <v>-7919.4</v>
      </c>
      <c r="T286" s="356">
        <f t="shared" si="147"/>
        <v>47985.599999999999</v>
      </c>
      <c r="U286" s="358">
        <f t="shared" si="145"/>
        <v>22598.1</v>
      </c>
      <c r="V286" s="358">
        <f t="shared" si="148"/>
        <v>25387.5</v>
      </c>
    </row>
    <row r="287" spans="1:22" s="363" customFormat="1" ht="75" x14ac:dyDescent="0.3">
      <c r="A287" s="361" t="s">
        <v>742</v>
      </c>
      <c r="B287" s="370" t="s">
        <v>69</v>
      </c>
      <c r="C287" s="350" t="s">
        <v>55</v>
      </c>
      <c r="D287" s="362"/>
      <c r="E287" s="362"/>
      <c r="F287" s="362"/>
      <c r="G287" s="362">
        <f t="shared" ref="G287:G291" si="149">H287+I287</f>
        <v>5808</v>
      </c>
      <c r="H287" s="362">
        <f t="shared" ref="H287:V287" si="150">SUM(H288:H291)</f>
        <v>2904</v>
      </c>
      <c r="I287" s="362">
        <f t="shared" si="150"/>
        <v>2904</v>
      </c>
      <c r="J287" s="362">
        <f t="shared" si="150"/>
        <v>0</v>
      </c>
      <c r="K287" s="362">
        <f t="shared" ref="K287:L287" si="151">SUM(K288:K291)</f>
        <v>0</v>
      </c>
      <c r="L287" s="362">
        <f t="shared" si="151"/>
        <v>0</v>
      </c>
      <c r="M287" s="362">
        <f t="shared" si="150"/>
        <v>0</v>
      </c>
      <c r="N287" s="362">
        <f t="shared" si="150"/>
        <v>0</v>
      </c>
      <c r="O287" s="362">
        <f t="shared" si="150"/>
        <v>0</v>
      </c>
      <c r="P287" s="362">
        <f t="shared" si="150"/>
        <v>0</v>
      </c>
      <c r="Q287" s="362">
        <f t="shared" si="150"/>
        <v>0</v>
      </c>
      <c r="R287" s="362">
        <f t="shared" si="150"/>
        <v>0</v>
      </c>
      <c r="S287" s="362">
        <f t="shared" si="150"/>
        <v>0</v>
      </c>
      <c r="T287" s="362">
        <f t="shared" si="150"/>
        <v>5808</v>
      </c>
      <c r="U287" s="362">
        <f t="shared" si="150"/>
        <v>2904</v>
      </c>
      <c r="V287" s="362">
        <f t="shared" si="150"/>
        <v>2904</v>
      </c>
    </row>
    <row r="288" spans="1:22" s="353" customFormat="1" ht="18.75" x14ac:dyDescent="0.3">
      <c r="A288" s="354" t="s">
        <v>150</v>
      </c>
      <c r="B288" s="369" t="s">
        <v>69</v>
      </c>
      <c r="C288" s="355" t="s">
        <v>55</v>
      </c>
      <c r="D288" s="356"/>
      <c r="E288" s="356"/>
      <c r="F288" s="356"/>
      <c r="G288" s="356">
        <f t="shared" si="149"/>
        <v>3000</v>
      </c>
      <c r="H288" s="357">
        <v>1500</v>
      </c>
      <c r="I288" s="357">
        <v>1500</v>
      </c>
      <c r="J288" s="357"/>
      <c r="K288" s="357"/>
      <c r="L288" s="357"/>
      <c r="M288" s="357"/>
      <c r="N288" s="357"/>
      <c r="O288" s="357"/>
      <c r="P288" s="357"/>
      <c r="Q288" s="357"/>
      <c r="R288" s="357"/>
      <c r="S288" s="352">
        <f t="shared" si="146"/>
        <v>0</v>
      </c>
      <c r="T288" s="356">
        <f t="shared" si="147"/>
        <v>3000</v>
      </c>
      <c r="U288" s="358">
        <f>H288+J288+K288+M288+N288+L288</f>
        <v>1500</v>
      </c>
      <c r="V288" s="358">
        <f t="shared" si="148"/>
        <v>1500</v>
      </c>
    </row>
    <row r="289" spans="1:22" s="353" customFormat="1" ht="18.75" x14ac:dyDescent="0.3">
      <c r="A289" s="354" t="s">
        <v>148</v>
      </c>
      <c r="B289" s="369" t="s">
        <v>69</v>
      </c>
      <c r="C289" s="355" t="s">
        <v>55</v>
      </c>
      <c r="D289" s="356"/>
      <c r="E289" s="356"/>
      <c r="F289" s="356"/>
      <c r="G289" s="356">
        <f t="shared" si="149"/>
        <v>1000</v>
      </c>
      <c r="H289" s="357">
        <v>500</v>
      </c>
      <c r="I289" s="357">
        <v>500</v>
      </c>
      <c r="J289" s="357"/>
      <c r="K289" s="357"/>
      <c r="L289" s="357"/>
      <c r="M289" s="357"/>
      <c r="N289" s="357"/>
      <c r="O289" s="357"/>
      <c r="P289" s="357"/>
      <c r="Q289" s="357"/>
      <c r="R289" s="357"/>
      <c r="S289" s="352">
        <f t="shared" si="146"/>
        <v>0</v>
      </c>
      <c r="T289" s="356">
        <f t="shared" si="147"/>
        <v>1000</v>
      </c>
      <c r="U289" s="358">
        <f t="shared" ref="U289:U292" si="152">H289+J289+K289+M289+N289+L289</f>
        <v>500</v>
      </c>
      <c r="V289" s="358">
        <f t="shared" si="148"/>
        <v>500</v>
      </c>
    </row>
    <row r="290" spans="1:22" s="353" customFormat="1" ht="18.75" x14ac:dyDescent="0.3">
      <c r="A290" s="354" t="s">
        <v>149</v>
      </c>
      <c r="B290" s="369" t="s">
        <v>69</v>
      </c>
      <c r="C290" s="355" t="s">
        <v>55</v>
      </c>
      <c r="D290" s="356"/>
      <c r="E290" s="356"/>
      <c r="F290" s="356"/>
      <c r="G290" s="356">
        <f t="shared" si="149"/>
        <v>500</v>
      </c>
      <c r="H290" s="357">
        <v>250</v>
      </c>
      <c r="I290" s="357">
        <v>250</v>
      </c>
      <c r="J290" s="357"/>
      <c r="K290" s="357"/>
      <c r="L290" s="357"/>
      <c r="M290" s="357"/>
      <c r="N290" s="357"/>
      <c r="O290" s="357"/>
      <c r="P290" s="357"/>
      <c r="Q290" s="357"/>
      <c r="R290" s="357"/>
      <c r="S290" s="352">
        <f t="shared" si="146"/>
        <v>0</v>
      </c>
      <c r="T290" s="356">
        <f t="shared" si="147"/>
        <v>500</v>
      </c>
      <c r="U290" s="358">
        <f t="shared" si="152"/>
        <v>250</v>
      </c>
      <c r="V290" s="358">
        <f t="shared" si="148"/>
        <v>250</v>
      </c>
    </row>
    <row r="291" spans="1:22" s="353" customFormat="1" ht="18.75" x14ac:dyDescent="0.3">
      <c r="A291" s="354" t="s">
        <v>155</v>
      </c>
      <c r="B291" s="369" t="s">
        <v>69</v>
      </c>
      <c r="C291" s="355" t="s">
        <v>55</v>
      </c>
      <c r="D291" s="356"/>
      <c r="E291" s="356"/>
      <c r="F291" s="356"/>
      <c r="G291" s="356">
        <f t="shared" si="149"/>
        <v>1308</v>
      </c>
      <c r="H291" s="357">
        <v>654</v>
      </c>
      <c r="I291" s="357">
        <v>654</v>
      </c>
      <c r="J291" s="357"/>
      <c r="K291" s="357"/>
      <c r="L291" s="357"/>
      <c r="M291" s="357"/>
      <c r="N291" s="357"/>
      <c r="O291" s="357"/>
      <c r="P291" s="357"/>
      <c r="Q291" s="357"/>
      <c r="R291" s="357"/>
      <c r="S291" s="352">
        <f t="shared" si="146"/>
        <v>0</v>
      </c>
      <c r="T291" s="356">
        <f t="shared" si="147"/>
        <v>1308</v>
      </c>
      <c r="U291" s="358">
        <f t="shared" si="152"/>
        <v>654</v>
      </c>
      <c r="V291" s="358">
        <f t="shared" si="148"/>
        <v>654</v>
      </c>
    </row>
    <row r="292" spans="1:22" s="353" customFormat="1" ht="79.5" customHeight="1" x14ac:dyDescent="0.3">
      <c r="A292" s="354" t="s">
        <v>692</v>
      </c>
      <c r="B292" s="369" t="s">
        <v>69</v>
      </c>
      <c r="C292" s="355" t="s">
        <v>55</v>
      </c>
      <c r="D292" s="356"/>
      <c r="E292" s="356"/>
      <c r="F292" s="356"/>
      <c r="G292" s="356">
        <f>H292+I292</f>
        <v>12998.4</v>
      </c>
      <c r="H292" s="356">
        <v>1239.5999999999999</v>
      </c>
      <c r="I292" s="357">
        <v>11758.8</v>
      </c>
      <c r="J292" s="357">
        <v>-681.4</v>
      </c>
      <c r="K292" s="357"/>
      <c r="L292" s="357"/>
      <c r="M292" s="357"/>
      <c r="N292" s="357"/>
      <c r="O292" s="357"/>
      <c r="P292" s="357"/>
      <c r="Q292" s="357"/>
      <c r="R292" s="357"/>
      <c r="S292" s="352">
        <f t="shared" si="146"/>
        <v>-681.4</v>
      </c>
      <c r="T292" s="356">
        <f t="shared" si="147"/>
        <v>12317</v>
      </c>
      <c r="U292" s="358">
        <f t="shared" si="152"/>
        <v>558.19999999999993</v>
      </c>
      <c r="V292" s="358">
        <f t="shared" si="148"/>
        <v>11758.8</v>
      </c>
    </row>
    <row r="293" spans="1:22" s="353" customFormat="1" ht="79.5" customHeight="1" x14ac:dyDescent="0.3">
      <c r="A293" s="354" t="s">
        <v>1046</v>
      </c>
      <c r="B293" s="369" t="s">
        <v>69</v>
      </c>
      <c r="C293" s="355" t="s">
        <v>55</v>
      </c>
      <c r="D293" s="356"/>
      <c r="E293" s="356"/>
      <c r="F293" s="356"/>
      <c r="G293" s="356"/>
      <c r="H293" s="356"/>
      <c r="I293" s="357"/>
      <c r="J293" s="357">
        <v>157.5</v>
      </c>
      <c r="K293" s="357"/>
      <c r="L293" s="357"/>
      <c r="M293" s="357"/>
      <c r="N293" s="357"/>
      <c r="O293" s="357"/>
      <c r="P293" s="357"/>
      <c r="Q293" s="357"/>
      <c r="R293" s="357"/>
      <c r="S293" s="352">
        <f t="shared" si="146"/>
        <v>157.5</v>
      </c>
      <c r="T293" s="356">
        <f t="shared" si="147"/>
        <v>157.5</v>
      </c>
      <c r="U293" s="358">
        <f t="shared" ref="U293" si="153">H293+J293+K293+M293+N293+L293</f>
        <v>157.5</v>
      </c>
      <c r="V293" s="358">
        <f t="shared" ref="V293" si="154">SUM(I293+O293+P293+Q293+R293)</f>
        <v>0</v>
      </c>
    </row>
    <row r="294" spans="1:22" s="363" customFormat="1" ht="46.5" customHeight="1" x14ac:dyDescent="0.3">
      <c r="A294" s="361" t="s">
        <v>780</v>
      </c>
      <c r="B294" s="370" t="s">
        <v>69</v>
      </c>
      <c r="C294" s="350" t="s">
        <v>55</v>
      </c>
      <c r="D294" s="362"/>
      <c r="E294" s="362"/>
      <c r="F294" s="362"/>
      <c r="G294" s="362">
        <f>SUM(H294:I294)</f>
        <v>100</v>
      </c>
      <c r="H294" s="362">
        <f>SUM(H295:H296)</f>
        <v>0</v>
      </c>
      <c r="I294" s="362">
        <f>SUM(I295:I296)</f>
        <v>100</v>
      </c>
      <c r="J294" s="362">
        <f t="shared" ref="J294:V294" si="155">SUM(J295:J296)</f>
        <v>0</v>
      </c>
      <c r="K294" s="362">
        <f t="shared" ref="K294:L294" si="156">SUM(K295:K296)</f>
        <v>0</v>
      </c>
      <c r="L294" s="362">
        <f t="shared" si="156"/>
        <v>0</v>
      </c>
      <c r="M294" s="362">
        <f t="shared" si="155"/>
        <v>0</v>
      </c>
      <c r="N294" s="362">
        <f t="shared" si="155"/>
        <v>0</v>
      </c>
      <c r="O294" s="362">
        <f t="shared" si="155"/>
        <v>0</v>
      </c>
      <c r="P294" s="362">
        <f t="shared" si="155"/>
        <v>0</v>
      </c>
      <c r="Q294" s="362">
        <f t="shared" si="155"/>
        <v>0</v>
      </c>
      <c r="R294" s="362">
        <f t="shared" si="155"/>
        <v>0</v>
      </c>
      <c r="S294" s="362">
        <f t="shared" si="155"/>
        <v>0</v>
      </c>
      <c r="T294" s="362">
        <f t="shared" si="155"/>
        <v>100</v>
      </c>
      <c r="U294" s="362">
        <f>SUM(U295:U296)</f>
        <v>0</v>
      </c>
      <c r="V294" s="362">
        <f t="shared" si="155"/>
        <v>100</v>
      </c>
    </row>
    <row r="295" spans="1:22" s="353" customFormat="1" ht="20.25" customHeight="1" x14ac:dyDescent="0.3">
      <c r="A295" s="354" t="s">
        <v>778</v>
      </c>
      <c r="B295" s="369" t="s">
        <v>69</v>
      </c>
      <c r="C295" s="355" t="s">
        <v>55</v>
      </c>
      <c r="D295" s="356"/>
      <c r="E295" s="356"/>
      <c r="F295" s="356"/>
      <c r="G295" s="356">
        <f>H295+I295</f>
        <v>50</v>
      </c>
      <c r="H295" s="356"/>
      <c r="I295" s="357">
        <v>50</v>
      </c>
      <c r="J295" s="357"/>
      <c r="K295" s="357"/>
      <c r="L295" s="357"/>
      <c r="M295" s="357"/>
      <c r="N295" s="357"/>
      <c r="O295" s="357"/>
      <c r="P295" s="357"/>
      <c r="Q295" s="357"/>
      <c r="R295" s="357"/>
      <c r="S295" s="358">
        <f t="shared" si="146"/>
        <v>0</v>
      </c>
      <c r="T295" s="356">
        <f t="shared" si="147"/>
        <v>50</v>
      </c>
      <c r="U295" s="358">
        <f>H295+J295+K295+M295+N295+L295</f>
        <v>0</v>
      </c>
      <c r="V295" s="358">
        <f t="shared" si="148"/>
        <v>50</v>
      </c>
    </row>
    <row r="296" spans="1:22" s="353" customFormat="1" ht="20.25" customHeight="1" x14ac:dyDescent="0.3">
      <c r="A296" s="354" t="s">
        <v>779</v>
      </c>
      <c r="B296" s="369" t="s">
        <v>69</v>
      </c>
      <c r="C296" s="355" t="s">
        <v>55</v>
      </c>
      <c r="D296" s="356"/>
      <c r="E296" s="356"/>
      <c r="F296" s="356"/>
      <c r="G296" s="356">
        <f>H296+I296</f>
        <v>50</v>
      </c>
      <c r="H296" s="356"/>
      <c r="I296" s="357">
        <v>50</v>
      </c>
      <c r="J296" s="357"/>
      <c r="K296" s="357"/>
      <c r="L296" s="357"/>
      <c r="M296" s="357"/>
      <c r="N296" s="357"/>
      <c r="O296" s="357"/>
      <c r="P296" s="357"/>
      <c r="Q296" s="357"/>
      <c r="R296" s="357"/>
      <c r="S296" s="358">
        <f t="shared" si="146"/>
        <v>0</v>
      </c>
      <c r="T296" s="356">
        <f t="shared" si="147"/>
        <v>50</v>
      </c>
      <c r="U296" s="358">
        <f>H296+J296+K296+M296+N296+L296</f>
        <v>0</v>
      </c>
      <c r="V296" s="358">
        <f t="shared" si="148"/>
        <v>50</v>
      </c>
    </row>
    <row r="297" spans="1:22" s="353" customFormat="1" ht="18" customHeight="1" x14ac:dyDescent="0.3">
      <c r="A297" s="349" t="s">
        <v>135</v>
      </c>
      <c r="B297" s="370" t="s">
        <v>69</v>
      </c>
      <c r="C297" s="350" t="s">
        <v>57</v>
      </c>
      <c r="D297" s="351">
        <f t="shared" ref="D297:D302" si="157">SUM(E297:F297)</f>
        <v>844649.5</v>
      </c>
      <c r="E297" s="351">
        <f>SUM(E298+E309+E315+E319+E323+E333+E342+E344+E339+E340+E346+E355+E359+E363+E377)</f>
        <v>224353.7</v>
      </c>
      <c r="F297" s="351">
        <f>SUM(F298+F309+F315+F319+F323+F333+F342+F344+F339+F340+F346+F355+F359+F363+F377)</f>
        <v>620295.80000000005</v>
      </c>
      <c r="G297" s="351">
        <f>SUM(H297:I297)</f>
        <v>944550.10000000009</v>
      </c>
      <c r="H297" s="351">
        <f>SUM(H298+H309+H315+H319+H333+H341+H343+H344+H345+H346+H355+H359+H363+H368+H369+H377+H387+H391+H392+H393)</f>
        <v>270725.09999999998</v>
      </c>
      <c r="I297" s="351">
        <f>SUM(I298+I309+I315+I319+I333+I341+I343+I344+I345+I346+I355+I359+I363+I368+I369+I377+I387+I391+I392+I393+I332)</f>
        <v>673825.00000000012</v>
      </c>
      <c r="J297" s="351">
        <f t="shared" ref="J297:U297" si="158">SUM(J298+J309+J315+J319+J333+J341+J343+J344+J345+J346+J355+J359+J363+J368+J369+J377+J387+J391+J392+J393)</f>
        <v>-639.5</v>
      </c>
      <c r="K297" s="351">
        <f t="shared" ref="K297:L297" si="159">SUM(K298+K309+K315+K319+K333+K341+K343+K344+K345+K346+K355+K359+K363+K368+K369+K377+K387+K391+K392+K393)</f>
        <v>0</v>
      </c>
      <c r="L297" s="351">
        <f t="shared" si="159"/>
        <v>0</v>
      </c>
      <c r="M297" s="351">
        <f t="shared" si="158"/>
        <v>0</v>
      </c>
      <c r="N297" s="351">
        <f t="shared" si="158"/>
        <v>0</v>
      </c>
      <c r="O297" s="351">
        <f t="shared" si="158"/>
        <v>0</v>
      </c>
      <c r="P297" s="351">
        <f t="shared" si="158"/>
        <v>9.0949470177292824E-13</v>
      </c>
      <c r="Q297" s="351">
        <f>SUM(Q298+Q309+Q315+Q319+Q333+Q341+Q343+Q344+Q345+Q346+Q355+Q359+Q363+Q368+Q369+Q377+Q387+Q391+Q392+Q393+Q332+Q330)</f>
        <v>1014</v>
      </c>
      <c r="R297" s="351">
        <f t="shared" si="158"/>
        <v>0</v>
      </c>
      <c r="S297" s="351">
        <f>SUM(S298+S309+S315+S319+S333+S341+S343+S344+S345+S346+S355+S359+S363+S368+S369+S377+S387+S391+S392+S393+S332)</f>
        <v>-639.49999999999909</v>
      </c>
      <c r="T297" s="351">
        <f>SUM(T298+T309+T315+T319+T333+T341+T343+T344+T345+T346+T355+T359+T363+T368+T369+T377+T387+T391+T392+T393+T332+T330)</f>
        <v>944924.6</v>
      </c>
      <c r="U297" s="351">
        <f t="shared" si="158"/>
        <v>270085.59999999998</v>
      </c>
      <c r="V297" s="351">
        <f>SUM(V298+V309+V315+V319+V333+V341+V343+V344+V345+V346+V355+V359+V363+V368+V369+V377+V387+V391+V392+V393+V332+V330)</f>
        <v>674839</v>
      </c>
    </row>
    <row r="298" spans="1:22" s="363" customFormat="1" ht="33" customHeight="1" x14ac:dyDescent="0.3">
      <c r="A298" s="361" t="s">
        <v>753</v>
      </c>
      <c r="B298" s="370"/>
      <c r="C298" s="350"/>
      <c r="D298" s="362">
        <f t="shared" si="157"/>
        <v>651747.80000000005</v>
      </c>
      <c r="E298" s="362">
        <f>SUM(E299+E300+E301+E302+E304+E305+E306+E307+E308)</f>
        <v>66819.8</v>
      </c>
      <c r="F298" s="362">
        <f>SUM(F299+F300+F301+F302+F304+F305+F306+F307+F308)</f>
        <v>584928</v>
      </c>
      <c r="G298" s="362">
        <f t="shared" si="139"/>
        <v>712768.3</v>
      </c>
      <c r="H298" s="362">
        <f>SUM(H299+H300+H301+H302+H304+H305+H306+H307+H308)</f>
        <v>73293.599999999991</v>
      </c>
      <c r="I298" s="362">
        <f t="shared" ref="I298:V298" si="160">SUM(I299+I300+I301+I302+I304+I305+I306+I307+I308)</f>
        <v>639474.70000000007</v>
      </c>
      <c r="J298" s="362">
        <f t="shared" si="160"/>
        <v>0</v>
      </c>
      <c r="K298" s="362">
        <f t="shared" ref="K298:L298" si="161">SUM(K299+K300+K301+K302+K304+K305+K306+K307+K308)</f>
        <v>0</v>
      </c>
      <c r="L298" s="362">
        <f t="shared" si="161"/>
        <v>0</v>
      </c>
      <c r="M298" s="362">
        <f t="shared" si="160"/>
        <v>0</v>
      </c>
      <c r="N298" s="362">
        <f t="shared" si="160"/>
        <v>0</v>
      </c>
      <c r="O298" s="362">
        <f t="shared" si="160"/>
        <v>0</v>
      </c>
      <c r="P298" s="362">
        <f t="shared" si="160"/>
        <v>-4781.0999999999995</v>
      </c>
      <c r="Q298" s="362">
        <f t="shared" si="160"/>
        <v>0</v>
      </c>
      <c r="R298" s="362">
        <f t="shared" si="160"/>
        <v>0</v>
      </c>
      <c r="S298" s="362">
        <f t="shared" si="160"/>
        <v>-4781.0999999999995</v>
      </c>
      <c r="T298" s="362">
        <f t="shared" si="160"/>
        <v>707987.2</v>
      </c>
      <c r="U298" s="362">
        <f t="shared" si="160"/>
        <v>73293.599999999991</v>
      </c>
      <c r="V298" s="362">
        <f t="shared" si="160"/>
        <v>634693.6</v>
      </c>
    </row>
    <row r="299" spans="1:22" s="353" customFormat="1" ht="16.5" customHeight="1" x14ac:dyDescent="0.3">
      <c r="A299" s="354" t="s">
        <v>586</v>
      </c>
      <c r="B299" s="369" t="s">
        <v>69</v>
      </c>
      <c r="C299" s="369" t="s">
        <v>57</v>
      </c>
      <c r="D299" s="356">
        <f t="shared" si="157"/>
        <v>96738.900000000009</v>
      </c>
      <c r="E299" s="356">
        <v>9135.2999999999993</v>
      </c>
      <c r="F299" s="356">
        <v>87603.6</v>
      </c>
      <c r="G299" s="356">
        <f t="shared" si="139"/>
        <v>102898.1</v>
      </c>
      <c r="H299" s="356">
        <v>9135.2999999999993</v>
      </c>
      <c r="I299" s="356">
        <v>93762.8</v>
      </c>
      <c r="J299" s="356"/>
      <c r="K299" s="357"/>
      <c r="L299" s="357"/>
      <c r="M299" s="357"/>
      <c r="N299" s="357"/>
      <c r="O299" s="357"/>
      <c r="P299" s="357">
        <v>-551.4</v>
      </c>
      <c r="Q299" s="357"/>
      <c r="R299" s="357"/>
      <c r="S299" s="352">
        <f t="shared" si="146"/>
        <v>-551.4</v>
      </c>
      <c r="T299" s="356">
        <f t="shared" si="147"/>
        <v>102346.70000000001</v>
      </c>
      <c r="U299" s="358">
        <f>H299+J299+K299+M299+N299+L299</f>
        <v>9135.2999999999993</v>
      </c>
      <c r="V299" s="358">
        <f t="shared" si="148"/>
        <v>93211.400000000009</v>
      </c>
    </row>
    <row r="300" spans="1:22" s="353" customFormat="1" ht="16.5" customHeight="1" x14ac:dyDescent="0.3">
      <c r="A300" s="354" t="s">
        <v>587</v>
      </c>
      <c r="B300" s="369" t="s">
        <v>69</v>
      </c>
      <c r="C300" s="369" t="s">
        <v>57</v>
      </c>
      <c r="D300" s="356">
        <f t="shared" si="157"/>
        <v>69238.3</v>
      </c>
      <c r="E300" s="356">
        <v>4516.8</v>
      </c>
      <c r="F300" s="356">
        <v>64721.5</v>
      </c>
      <c r="G300" s="356">
        <f t="shared" si="139"/>
        <v>79223.900000000009</v>
      </c>
      <c r="H300" s="356">
        <v>4516.8</v>
      </c>
      <c r="I300" s="356">
        <v>74707.100000000006</v>
      </c>
      <c r="J300" s="356"/>
      <c r="K300" s="357"/>
      <c r="L300" s="357"/>
      <c r="M300" s="357"/>
      <c r="N300" s="357"/>
      <c r="O300" s="357"/>
      <c r="P300" s="357">
        <v>-4284.5</v>
      </c>
      <c r="Q300" s="357"/>
      <c r="R300" s="357"/>
      <c r="S300" s="352">
        <f t="shared" si="146"/>
        <v>-4284.5</v>
      </c>
      <c r="T300" s="356">
        <f t="shared" si="147"/>
        <v>74939.400000000009</v>
      </c>
      <c r="U300" s="358">
        <f t="shared" ref="U300:U307" si="162">H300+J300+K300+M300+N300+L300</f>
        <v>4516.8</v>
      </c>
      <c r="V300" s="358">
        <f t="shared" si="148"/>
        <v>70422.600000000006</v>
      </c>
    </row>
    <row r="301" spans="1:22" s="353" customFormat="1" ht="16.5" customHeight="1" x14ac:dyDescent="0.3">
      <c r="A301" s="354" t="s">
        <v>555</v>
      </c>
      <c r="B301" s="369" t="s">
        <v>69</v>
      </c>
      <c r="C301" s="369" t="s">
        <v>57</v>
      </c>
      <c r="D301" s="356">
        <f t="shared" si="157"/>
        <v>83234</v>
      </c>
      <c r="E301" s="356">
        <v>4832.3</v>
      </c>
      <c r="F301" s="356">
        <v>78401.7</v>
      </c>
      <c r="G301" s="356">
        <f t="shared" si="139"/>
        <v>90900</v>
      </c>
      <c r="H301" s="356">
        <v>5615.2</v>
      </c>
      <c r="I301" s="356">
        <v>85284.800000000003</v>
      </c>
      <c r="J301" s="356"/>
      <c r="K301" s="357"/>
      <c r="L301" s="357"/>
      <c r="M301" s="357"/>
      <c r="N301" s="357"/>
      <c r="O301" s="357"/>
      <c r="P301" s="357">
        <v>-98.5</v>
      </c>
      <c r="Q301" s="357"/>
      <c r="R301" s="357"/>
      <c r="S301" s="352">
        <f t="shared" si="146"/>
        <v>-98.5</v>
      </c>
      <c r="T301" s="356">
        <f t="shared" si="147"/>
        <v>90801.5</v>
      </c>
      <c r="U301" s="358">
        <f t="shared" si="162"/>
        <v>5615.2</v>
      </c>
      <c r="V301" s="358">
        <f t="shared" si="148"/>
        <v>85186.3</v>
      </c>
    </row>
    <row r="302" spans="1:22" s="353" customFormat="1" ht="16.5" customHeight="1" x14ac:dyDescent="0.3">
      <c r="A302" s="354" t="s">
        <v>556</v>
      </c>
      <c r="B302" s="369" t="s">
        <v>69</v>
      </c>
      <c r="C302" s="369" t="s">
        <v>57</v>
      </c>
      <c r="D302" s="356">
        <f t="shared" si="157"/>
        <v>155361.09999999998</v>
      </c>
      <c r="E302" s="356">
        <v>23233.3</v>
      </c>
      <c r="F302" s="356">
        <v>132127.79999999999</v>
      </c>
      <c r="G302" s="356">
        <f t="shared" si="139"/>
        <v>167104.5</v>
      </c>
      <c r="H302" s="356">
        <v>25615.8</v>
      </c>
      <c r="I302" s="356">
        <v>141488.70000000001</v>
      </c>
      <c r="J302" s="356"/>
      <c r="K302" s="357"/>
      <c r="L302" s="357"/>
      <c r="M302" s="357"/>
      <c r="N302" s="357"/>
      <c r="O302" s="357"/>
      <c r="P302" s="357">
        <v>837.5</v>
      </c>
      <c r="Q302" s="357"/>
      <c r="R302" s="357"/>
      <c r="S302" s="352">
        <f t="shared" si="146"/>
        <v>837.5</v>
      </c>
      <c r="T302" s="356">
        <f t="shared" si="147"/>
        <v>167942</v>
      </c>
      <c r="U302" s="358">
        <f t="shared" si="162"/>
        <v>25615.8</v>
      </c>
      <c r="V302" s="358">
        <f t="shared" si="148"/>
        <v>142326.20000000001</v>
      </c>
    </row>
    <row r="303" spans="1:22" s="353" customFormat="1" ht="16.5" customHeight="1" x14ac:dyDescent="0.3">
      <c r="A303" s="354" t="s">
        <v>321</v>
      </c>
      <c r="B303" s="369" t="s">
        <v>69</v>
      </c>
      <c r="C303" s="369" t="s">
        <v>57</v>
      </c>
      <c r="D303" s="356">
        <v>6500</v>
      </c>
      <c r="E303" s="356">
        <v>6500</v>
      </c>
      <c r="F303" s="356"/>
      <c r="G303" s="356">
        <v>6500</v>
      </c>
      <c r="H303" s="356">
        <v>7625.9</v>
      </c>
      <c r="I303" s="356"/>
      <c r="J303" s="356"/>
      <c r="K303" s="357"/>
      <c r="L303" s="357"/>
      <c r="M303" s="357"/>
      <c r="N303" s="357"/>
      <c r="O303" s="357"/>
      <c r="P303" s="357"/>
      <c r="Q303" s="357"/>
      <c r="R303" s="357"/>
      <c r="S303" s="352">
        <f t="shared" si="146"/>
        <v>0</v>
      </c>
      <c r="T303" s="356">
        <f t="shared" si="147"/>
        <v>7625.9</v>
      </c>
      <c r="U303" s="358">
        <f t="shared" si="162"/>
        <v>7625.9</v>
      </c>
      <c r="V303" s="358">
        <f t="shared" si="148"/>
        <v>0</v>
      </c>
    </row>
    <row r="304" spans="1:22" s="353" customFormat="1" ht="16.5" customHeight="1" x14ac:dyDescent="0.3">
      <c r="A304" s="354" t="s">
        <v>559</v>
      </c>
      <c r="B304" s="369" t="s">
        <v>69</v>
      </c>
      <c r="C304" s="369" t="s">
        <v>57</v>
      </c>
      <c r="D304" s="356">
        <f t="shared" ref="D304:D402" si="163">SUM(E304:F304)</f>
        <v>74890.099999999991</v>
      </c>
      <c r="E304" s="356">
        <v>5251.9</v>
      </c>
      <c r="F304" s="356">
        <v>69638.2</v>
      </c>
      <c r="G304" s="356">
        <f t="shared" si="139"/>
        <v>84055.5</v>
      </c>
      <c r="H304" s="356">
        <v>7924.4</v>
      </c>
      <c r="I304" s="356">
        <v>76131.100000000006</v>
      </c>
      <c r="J304" s="356"/>
      <c r="K304" s="357"/>
      <c r="L304" s="357"/>
      <c r="M304" s="357"/>
      <c r="N304" s="357"/>
      <c r="O304" s="357"/>
      <c r="P304" s="357">
        <v>476.4</v>
      </c>
      <c r="Q304" s="357"/>
      <c r="R304" s="357"/>
      <c r="S304" s="352">
        <f t="shared" si="146"/>
        <v>476.4</v>
      </c>
      <c r="T304" s="356">
        <f t="shared" si="147"/>
        <v>84531.9</v>
      </c>
      <c r="U304" s="358">
        <f t="shared" si="162"/>
        <v>7924.4</v>
      </c>
      <c r="V304" s="358">
        <f t="shared" si="148"/>
        <v>76607.5</v>
      </c>
    </row>
    <row r="305" spans="1:22" s="353" customFormat="1" ht="16.5" customHeight="1" x14ac:dyDescent="0.3">
      <c r="A305" s="354" t="s">
        <v>557</v>
      </c>
      <c r="B305" s="369" t="s">
        <v>69</v>
      </c>
      <c r="C305" s="369" t="s">
        <v>57</v>
      </c>
      <c r="D305" s="356">
        <f t="shared" si="163"/>
        <v>37963.4</v>
      </c>
      <c r="E305" s="356">
        <v>6727.3</v>
      </c>
      <c r="F305" s="356">
        <v>31236.1</v>
      </c>
      <c r="G305" s="356">
        <f t="shared" si="139"/>
        <v>39986</v>
      </c>
      <c r="H305" s="356">
        <v>7363.2</v>
      </c>
      <c r="I305" s="356">
        <v>32622.799999999999</v>
      </c>
      <c r="J305" s="356"/>
      <c r="K305" s="357"/>
      <c r="L305" s="357"/>
      <c r="M305" s="357"/>
      <c r="N305" s="357"/>
      <c r="O305" s="357"/>
      <c r="P305" s="357">
        <v>343.8</v>
      </c>
      <c r="Q305" s="357"/>
      <c r="R305" s="357"/>
      <c r="S305" s="352">
        <f t="shared" si="146"/>
        <v>343.8</v>
      </c>
      <c r="T305" s="356">
        <f t="shared" si="147"/>
        <v>40329.799999999996</v>
      </c>
      <c r="U305" s="358">
        <f t="shared" si="162"/>
        <v>7363.2</v>
      </c>
      <c r="V305" s="358">
        <f t="shared" si="148"/>
        <v>32966.6</v>
      </c>
    </row>
    <row r="306" spans="1:22" s="353" customFormat="1" ht="16.5" customHeight="1" x14ac:dyDescent="0.3">
      <c r="A306" s="354" t="s">
        <v>558</v>
      </c>
      <c r="B306" s="369" t="s">
        <v>69</v>
      </c>
      <c r="C306" s="369" t="s">
        <v>57</v>
      </c>
      <c r="D306" s="356">
        <f t="shared" si="163"/>
        <v>46096.399999999994</v>
      </c>
      <c r="E306" s="356">
        <v>3502.2</v>
      </c>
      <c r="F306" s="356">
        <v>42594.2</v>
      </c>
      <c r="G306" s="356">
        <f t="shared" si="139"/>
        <v>48968.2</v>
      </c>
      <c r="H306" s="356">
        <v>3502.2</v>
      </c>
      <c r="I306" s="356">
        <v>45466</v>
      </c>
      <c r="J306" s="356"/>
      <c r="K306" s="357"/>
      <c r="L306" s="357"/>
      <c r="M306" s="357"/>
      <c r="N306" s="357"/>
      <c r="O306" s="357"/>
      <c r="P306" s="357">
        <v>483.4</v>
      </c>
      <c r="Q306" s="357"/>
      <c r="R306" s="357"/>
      <c r="S306" s="352">
        <f t="shared" si="146"/>
        <v>483.4</v>
      </c>
      <c r="T306" s="356">
        <f t="shared" si="147"/>
        <v>49451.6</v>
      </c>
      <c r="U306" s="358">
        <f t="shared" si="162"/>
        <v>3502.2</v>
      </c>
      <c r="V306" s="358">
        <f t="shared" si="148"/>
        <v>45949.4</v>
      </c>
    </row>
    <row r="307" spans="1:22" s="353" customFormat="1" ht="16.5" customHeight="1" x14ac:dyDescent="0.3">
      <c r="A307" s="354" t="s">
        <v>280</v>
      </c>
      <c r="B307" s="369" t="s">
        <v>69</v>
      </c>
      <c r="C307" s="369" t="s">
        <v>57</v>
      </c>
      <c r="D307" s="356">
        <f t="shared" si="163"/>
        <v>88225.599999999991</v>
      </c>
      <c r="E307" s="356">
        <v>9620.7000000000007</v>
      </c>
      <c r="F307" s="356">
        <v>78604.899999999994</v>
      </c>
      <c r="G307" s="356">
        <f t="shared" si="139"/>
        <v>99632.099999999991</v>
      </c>
      <c r="H307" s="356">
        <v>9620.7000000000007</v>
      </c>
      <c r="I307" s="356">
        <v>90011.4</v>
      </c>
      <c r="J307" s="356"/>
      <c r="K307" s="357"/>
      <c r="L307" s="357"/>
      <c r="M307" s="357"/>
      <c r="N307" s="357"/>
      <c r="O307" s="357"/>
      <c r="P307" s="357">
        <v>-1987.8</v>
      </c>
      <c r="Q307" s="357"/>
      <c r="R307" s="357"/>
      <c r="S307" s="352">
        <f t="shared" si="146"/>
        <v>-1987.8</v>
      </c>
      <c r="T307" s="356">
        <f t="shared" si="147"/>
        <v>97644.299999999988</v>
      </c>
      <c r="U307" s="358">
        <f t="shared" si="162"/>
        <v>9620.7000000000007</v>
      </c>
      <c r="V307" s="358">
        <f t="shared" si="148"/>
        <v>88023.599999999991</v>
      </c>
    </row>
    <row r="308" spans="1:22" s="353" customFormat="1" ht="16.5" hidden="1" customHeight="1" x14ac:dyDescent="0.3">
      <c r="A308" s="354" t="s">
        <v>310</v>
      </c>
      <c r="B308" s="369" t="s">
        <v>69</v>
      </c>
      <c r="C308" s="369" t="s">
        <v>57</v>
      </c>
      <c r="D308" s="356">
        <f t="shared" si="163"/>
        <v>0</v>
      </c>
      <c r="E308" s="356"/>
      <c r="F308" s="356"/>
      <c r="G308" s="356">
        <f t="shared" si="139"/>
        <v>0</v>
      </c>
      <c r="H308" s="356"/>
      <c r="I308" s="356"/>
      <c r="J308" s="356"/>
      <c r="K308" s="357"/>
      <c r="L308" s="357"/>
      <c r="M308" s="357"/>
      <c r="N308" s="357"/>
      <c r="O308" s="357"/>
      <c r="P308" s="357"/>
      <c r="Q308" s="357"/>
      <c r="R308" s="357"/>
      <c r="S308" s="352">
        <f t="shared" si="146"/>
        <v>0</v>
      </c>
      <c r="T308" s="356">
        <f t="shared" si="147"/>
        <v>0</v>
      </c>
      <c r="U308" s="358">
        <f t="shared" ref="U308:U343" si="164">H308+J308+K308+M308+N308</f>
        <v>0</v>
      </c>
      <c r="V308" s="358">
        <f t="shared" si="148"/>
        <v>0</v>
      </c>
    </row>
    <row r="309" spans="1:22" s="359" customFormat="1" ht="24" customHeight="1" x14ac:dyDescent="0.3">
      <c r="A309" s="349" t="s">
        <v>3</v>
      </c>
      <c r="B309" s="370" t="s">
        <v>69</v>
      </c>
      <c r="C309" s="370" t="s">
        <v>57</v>
      </c>
      <c r="D309" s="351">
        <f t="shared" si="163"/>
        <v>35248.9</v>
      </c>
      <c r="E309" s="351"/>
      <c r="F309" s="351">
        <f>SUM(F310+F311+F312+F313+F314)</f>
        <v>35248.9</v>
      </c>
      <c r="G309" s="351">
        <f t="shared" si="139"/>
        <v>15339.8</v>
      </c>
      <c r="H309" s="351"/>
      <c r="I309" s="351">
        <f>SUM(I310:I313)</f>
        <v>15339.8</v>
      </c>
      <c r="J309" s="351">
        <f t="shared" ref="J309:V309" si="165">SUM(J310:J313)</f>
        <v>0</v>
      </c>
      <c r="K309" s="351">
        <f t="shared" ref="K309:L309" si="166">SUM(K310:K313)</f>
        <v>0</v>
      </c>
      <c r="L309" s="351">
        <f t="shared" si="166"/>
        <v>0</v>
      </c>
      <c r="M309" s="351">
        <f t="shared" si="165"/>
        <v>0</v>
      </c>
      <c r="N309" s="351">
        <f t="shared" si="165"/>
        <v>0</v>
      </c>
      <c r="O309" s="351">
        <f t="shared" si="165"/>
        <v>0</v>
      </c>
      <c r="P309" s="351">
        <f t="shared" si="165"/>
        <v>4781.1000000000004</v>
      </c>
      <c r="Q309" s="351">
        <f t="shared" si="165"/>
        <v>0</v>
      </c>
      <c r="R309" s="351">
        <f t="shared" si="165"/>
        <v>0</v>
      </c>
      <c r="S309" s="351">
        <f t="shared" si="165"/>
        <v>4781.1000000000004</v>
      </c>
      <c r="T309" s="351">
        <f t="shared" si="165"/>
        <v>20120.900000000001</v>
      </c>
      <c r="U309" s="351">
        <f t="shared" si="165"/>
        <v>0</v>
      </c>
      <c r="V309" s="351">
        <f t="shared" si="165"/>
        <v>20120.900000000001</v>
      </c>
    </row>
    <row r="310" spans="1:22" s="353" customFormat="1" ht="15.75" customHeight="1" x14ac:dyDescent="0.3">
      <c r="A310" s="354" t="s">
        <v>136</v>
      </c>
      <c r="B310" s="369" t="s">
        <v>69</v>
      </c>
      <c r="C310" s="369" t="s">
        <v>57</v>
      </c>
      <c r="D310" s="356">
        <f t="shared" si="163"/>
        <v>33912.199999999997</v>
      </c>
      <c r="E310" s="356"/>
      <c r="F310" s="356">
        <v>33912.199999999997</v>
      </c>
      <c r="G310" s="356">
        <f t="shared" si="139"/>
        <v>14242.9</v>
      </c>
      <c r="H310" s="356"/>
      <c r="I310" s="356">
        <v>14242.9</v>
      </c>
      <c r="J310" s="356"/>
      <c r="K310" s="357"/>
      <c r="L310" s="357"/>
      <c r="M310" s="357"/>
      <c r="N310" s="357"/>
      <c r="O310" s="357"/>
      <c r="P310" s="357">
        <v>4697.1000000000004</v>
      </c>
      <c r="Q310" s="357"/>
      <c r="R310" s="357"/>
      <c r="S310" s="352">
        <f t="shared" si="146"/>
        <v>4697.1000000000004</v>
      </c>
      <c r="T310" s="356">
        <f t="shared" si="147"/>
        <v>18940</v>
      </c>
      <c r="U310" s="358">
        <f>H310+J310+K310+M310+N310+L310</f>
        <v>0</v>
      </c>
      <c r="V310" s="358">
        <f t="shared" si="148"/>
        <v>18940</v>
      </c>
    </row>
    <row r="311" spans="1:22" s="353" customFormat="1" ht="19.5" customHeight="1" x14ac:dyDescent="0.3">
      <c r="A311" s="354" t="s">
        <v>137</v>
      </c>
      <c r="B311" s="369" t="s">
        <v>69</v>
      </c>
      <c r="C311" s="369" t="s">
        <v>57</v>
      </c>
      <c r="D311" s="356">
        <f t="shared" si="163"/>
        <v>1096.9000000000001</v>
      </c>
      <c r="E311" s="356"/>
      <c r="F311" s="356">
        <v>1096.9000000000001</v>
      </c>
      <c r="G311" s="356">
        <f t="shared" si="139"/>
        <v>1096.9000000000001</v>
      </c>
      <c r="H311" s="356"/>
      <c r="I311" s="356">
        <v>1096.9000000000001</v>
      </c>
      <c r="J311" s="356"/>
      <c r="K311" s="357"/>
      <c r="L311" s="357"/>
      <c r="M311" s="357"/>
      <c r="N311" s="357"/>
      <c r="O311" s="357"/>
      <c r="P311" s="357"/>
      <c r="Q311" s="357"/>
      <c r="R311" s="357"/>
      <c r="S311" s="352">
        <f t="shared" si="146"/>
        <v>0</v>
      </c>
      <c r="T311" s="356">
        <f t="shared" si="147"/>
        <v>1096.9000000000001</v>
      </c>
      <c r="U311" s="358">
        <f t="shared" ref="U311:U313" si="167">H311+J311+K311+M311+N311+L311</f>
        <v>0</v>
      </c>
      <c r="V311" s="358">
        <f t="shared" si="148"/>
        <v>1096.9000000000001</v>
      </c>
    </row>
    <row r="312" spans="1:22" s="353" customFormat="1" ht="1.5" hidden="1" customHeight="1" x14ac:dyDescent="0.3">
      <c r="A312" s="354" t="s">
        <v>24</v>
      </c>
      <c r="B312" s="369" t="s">
        <v>69</v>
      </c>
      <c r="C312" s="369" t="s">
        <v>57</v>
      </c>
      <c r="D312" s="356">
        <f t="shared" si="163"/>
        <v>0</v>
      </c>
      <c r="E312" s="356"/>
      <c r="F312" s="356"/>
      <c r="G312" s="356">
        <f t="shared" si="139"/>
        <v>0</v>
      </c>
      <c r="H312" s="356"/>
      <c r="I312" s="356"/>
      <c r="J312" s="356"/>
      <c r="K312" s="357"/>
      <c r="L312" s="357"/>
      <c r="M312" s="357"/>
      <c r="N312" s="357"/>
      <c r="O312" s="357"/>
      <c r="P312" s="357"/>
      <c r="Q312" s="357"/>
      <c r="R312" s="357"/>
      <c r="S312" s="352">
        <f t="shared" si="146"/>
        <v>0</v>
      </c>
      <c r="T312" s="356">
        <f t="shared" si="147"/>
        <v>0</v>
      </c>
      <c r="U312" s="358">
        <f t="shared" si="167"/>
        <v>0</v>
      </c>
      <c r="V312" s="358">
        <f t="shared" si="148"/>
        <v>0</v>
      </c>
    </row>
    <row r="313" spans="1:22" s="353" customFormat="1" ht="18.75" x14ac:dyDescent="0.3">
      <c r="A313" s="354" t="s">
        <v>138</v>
      </c>
      <c r="B313" s="369" t="s">
        <v>69</v>
      </c>
      <c r="C313" s="369" t="s">
        <v>57</v>
      </c>
      <c r="D313" s="356">
        <f t="shared" si="163"/>
        <v>239.8</v>
      </c>
      <c r="E313" s="356"/>
      <c r="F313" s="356">
        <v>239.8</v>
      </c>
      <c r="G313" s="356">
        <f t="shared" si="139"/>
        <v>0</v>
      </c>
      <c r="H313" s="356"/>
      <c r="I313" s="356">
        <v>0</v>
      </c>
      <c r="J313" s="356"/>
      <c r="K313" s="357"/>
      <c r="L313" s="357"/>
      <c r="M313" s="357"/>
      <c r="N313" s="357"/>
      <c r="O313" s="357"/>
      <c r="P313" s="357">
        <v>84</v>
      </c>
      <c r="Q313" s="357"/>
      <c r="R313" s="357"/>
      <c r="S313" s="352">
        <f t="shared" si="146"/>
        <v>84</v>
      </c>
      <c r="T313" s="356">
        <f t="shared" si="147"/>
        <v>84</v>
      </c>
      <c r="U313" s="358">
        <f t="shared" si="167"/>
        <v>0</v>
      </c>
      <c r="V313" s="358">
        <f t="shared" si="148"/>
        <v>84</v>
      </c>
    </row>
    <row r="314" spans="1:22" s="353" customFormat="1" ht="37.5" hidden="1" x14ac:dyDescent="0.3">
      <c r="A314" s="354" t="s">
        <v>139</v>
      </c>
      <c r="B314" s="369" t="s">
        <v>69</v>
      </c>
      <c r="C314" s="369" t="s">
        <v>57</v>
      </c>
      <c r="D314" s="356">
        <f t="shared" si="163"/>
        <v>0</v>
      </c>
      <c r="E314" s="356"/>
      <c r="F314" s="356"/>
      <c r="G314" s="356">
        <f t="shared" si="139"/>
        <v>0</v>
      </c>
      <c r="H314" s="356"/>
      <c r="I314" s="356"/>
      <c r="J314" s="356"/>
      <c r="K314" s="357"/>
      <c r="L314" s="357"/>
      <c r="M314" s="357"/>
      <c r="N314" s="357"/>
      <c r="O314" s="357"/>
      <c r="P314" s="357"/>
      <c r="Q314" s="357"/>
      <c r="R314" s="357"/>
      <c r="S314" s="352">
        <f t="shared" si="146"/>
        <v>0</v>
      </c>
      <c r="T314" s="356">
        <f t="shared" si="147"/>
        <v>0</v>
      </c>
      <c r="U314" s="358">
        <f t="shared" si="164"/>
        <v>0</v>
      </c>
      <c r="V314" s="358">
        <f t="shared" si="148"/>
        <v>0</v>
      </c>
    </row>
    <row r="315" spans="1:22" s="363" customFormat="1" ht="36" customHeight="1" x14ac:dyDescent="0.3">
      <c r="A315" s="361" t="s">
        <v>754</v>
      </c>
      <c r="B315" s="370"/>
      <c r="C315" s="370"/>
      <c r="D315" s="362">
        <f t="shared" si="163"/>
        <v>95751.1</v>
      </c>
      <c r="E315" s="362">
        <f>SUM(E316+E317+E318)</f>
        <v>95751.1</v>
      </c>
      <c r="F315" s="362">
        <f>SUM(F316+F317+F318)</f>
        <v>0</v>
      </c>
      <c r="G315" s="362">
        <f t="shared" si="139"/>
        <v>109140</v>
      </c>
      <c r="H315" s="362">
        <f>SUM(H316+H317+H318)</f>
        <v>109140</v>
      </c>
      <c r="I315" s="362">
        <f t="shared" ref="I315:V315" si="168">SUM(I316+I317+I318)</f>
        <v>0</v>
      </c>
      <c r="J315" s="362">
        <f t="shared" si="168"/>
        <v>-1350</v>
      </c>
      <c r="K315" s="362">
        <f t="shared" ref="K315:L315" si="169">SUM(K316+K317+K318)</f>
        <v>0</v>
      </c>
      <c r="L315" s="362">
        <f t="shared" si="169"/>
        <v>0</v>
      </c>
      <c r="M315" s="362">
        <f t="shared" si="168"/>
        <v>0</v>
      </c>
      <c r="N315" s="362">
        <f t="shared" si="168"/>
        <v>0</v>
      </c>
      <c r="O315" s="362">
        <f t="shared" si="168"/>
        <v>0</v>
      </c>
      <c r="P315" s="362">
        <f t="shared" si="168"/>
        <v>0</v>
      </c>
      <c r="Q315" s="362">
        <f t="shared" si="168"/>
        <v>0</v>
      </c>
      <c r="R315" s="362">
        <f t="shared" si="168"/>
        <v>0</v>
      </c>
      <c r="S315" s="362">
        <f t="shared" si="168"/>
        <v>-1350</v>
      </c>
      <c r="T315" s="362">
        <f t="shared" si="168"/>
        <v>107790</v>
      </c>
      <c r="U315" s="362">
        <f t="shared" si="168"/>
        <v>107790</v>
      </c>
      <c r="V315" s="362">
        <f t="shared" si="168"/>
        <v>0</v>
      </c>
    </row>
    <row r="316" spans="1:22" s="353" customFormat="1" ht="19.5" customHeight="1" x14ac:dyDescent="0.3">
      <c r="A316" s="354" t="s">
        <v>159</v>
      </c>
      <c r="B316" s="369" t="s">
        <v>69</v>
      </c>
      <c r="C316" s="369" t="s">
        <v>57</v>
      </c>
      <c r="D316" s="356">
        <f t="shared" si="163"/>
        <v>17510.8</v>
      </c>
      <c r="E316" s="356">
        <v>17510.8</v>
      </c>
      <c r="F316" s="356"/>
      <c r="G316" s="356">
        <f t="shared" si="139"/>
        <v>19523.2</v>
      </c>
      <c r="H316" s="356">
        <v>19523.2</v>
      </c>
      <c r="I316" s="356"/>
      <c r="J316" s="356"/>
      <c r="K316" s="357"/>
      <c r="L316" s="357"/>
      <c r="M316" s="357"/>
      <c r="N316" s="357"/>
      <c r="O316" s="357"/>
      <c r="P316" s="357"/>
      <c r="Q316" s="357"/>
      <c r="R316" s="357"/>
      <c r="S316" s="352">
        <f t="shared" si="146"/>
        <v>0</v>
      </c>
      <c r="T316" s="356">
        <f t="shared" si="147"/>
        <v>19523.2</v>
      </c>
      <c r="U316" s="358">
        <f>H316+J316+K316+M316+N316+L316</f>
        <v>19523.2</v>
      </c>
      <c r="V316" s="358">
        <f t="shared" si="148"/>
        <v>0</v>
      </c>
    </row>
    <row r="317" spans="1:22" s="353" customFormat="1" ht="18.75" customHeight="1" x14ac:dyDescent="0.3">
      <c r="A317" s="354" t="s">
        <v>161</v>
      </c>
      <c r="B317" s="369" t="s">
        <v>69</v>
      </c>
      <c r="C317" s="369" t="s">
        <v>57</v>
      </c>
      <c r="D317" s="356">
        <f t="shared" si="163"/>
        <v>45306.400000000001</v>
      </c>
      <c r="E317" s="356">
        <v>45306.400000000001</v>
      </c>
      <c r="F317" s="356"/>
      <c r="G317" s="356">
        <f t="shared" si="139"/>
        <v>53450.1</v>
      </c>
      <c r="H317" s="356">
        <v>53450.1</v>
      </c>
      <c r="I317" s="356"/>
      <c r="J317" s="356">
        <v>-1100</v>
      </c>
      <c r="K317" s="357"/>
      <c r="L317" s="357"/>
      <c r="M317" s="357"/>
      <c r="N317" s="357"/>
      <c r="O317" s="357"/>
      <c r="P317" s="357"/>
      <c r="Q317" s="357"/>
      <c r="R317" s="357"/>
      <c r="S317" s="352">
        <f t="shared" si="146"/>
        <v>-1100</v>
      </c>
      <c r="T317" s="356">
        <f t="shared" si="147"/>
        <v>52350.1</v>
      </c>
      <c r="U317" s="358">
        <f t="shared" ref="U317:U318" si="170">H317+J317+K317+M317+N317+L317</f>
        <v>52350.1</v>
      </c>
      <c r="V317" s="358">
        <f t="shared" si="148"/>
        <v>0</v>
      </c>
    </row>
    <row r="318" spans="1:22" s="353" customFormat="1" ht="17.25" customHeight="1" x14ac:dyDescent="0.3">
      <c r="A318" s="354" t="s">
        <v>160</v>
      </c>
      <c r="B318" s="369" t="s">
        <v>69</v>
      </c>
      <c r="C318" s="369" t="s">
        <v>57</v>
      </c>
      <c r="D318" s="356">
        <f t="shared" si="163"/>
        <v>32933.9</v>
      </c>
      <c r="E318" s="356">
        <v>32933.9</v>
      </c>
      <c r="F318" s="356"/>
      <c r="G318" s="356">
        <f t="shared" si="139"/>
        <v>36166.699999999997</v>
      </c>
      <c r="H318" s="356">
        <v>36166.699999999997</v>
      </c>
      <c r="I318" s="356"/>
      <c r="J318" s="356">
        <v>-250</v>
      </c>
      <c r="K318" s="357"/>
      <c r="L318" s="357"/>
      <c r="M318" s="357"/>
      <c r="N318" s="357"/>
      <c r="O318" s="357"/>
      <c r="P318" s="357"/>
      <c r="Q318" s="357"/>
      <c r="R318" s="357"/>
      <c r="S318" s="352">
        <f t="shared" si="146"/>
        <v>-250</v>
      </c>
      <c r="T318" s="356">
        <f t="shared" si="147"/>
        <v>35916.699999999997</v>
      </c>
      <c r="U318" s="358">
        <f t="shared" si="170"/>
        <v>35916.699999999997</v>
      </c>
      <c r="V318" s="358">
        <f t="shared" si="148"/>
        <v>0</v>
      </c>
    </row>
    <row r="319" spans="1:22" s="363" customFormat="1" ht="38.25" customHeight="1" x14ac:dyDescent="0.3">
      <c r="A319" s="361" t="s">
        <v>755</v>
      </c>
      <c r="B319" s="370"/>
      <c r="C319" s="370"/>
      <c r="D319" s="362">
        <f>SUM(E319:F319)</f>
        <v>43524.800000000003</v>
      </c>
      <c r="E319" s="362">
        <f>SUM(E320+E321+E322)</f>
        <v>43524.800000000003</v>
      </c>
      <c r="F319" s="362"/>
      <c r="G319" s="362">
        <f>SUM(H319:I319)</f>
        <v>47322.2</v>
      </c>
      <c r="H319" s="362">
        <f>SUM(H320+H321+H322)</f>
        <v>47322.2</v>
      </c>
      <c r="I319" s="362">
        <f>SUM(I320+I321+I322)</f>
        <v>0</v>
      </c>
      <c r="J319" s="362">
        <f t="shared" ref="J319:V319" si="171">SUM(J320+J321+J322)</f>
        <v>0</v>
      </c>
      <c r="K319" s="362">
        <f t="shared" ref="K319:L319" si="172">SUM(K320+K321+K322)</f>
        <v>0</v>
      </c>
      <c r="L319" s="362">
        <f t="shared" si="172"/>
        <v>0</v>
      </c>
      <c r="M319" s="362">
        <f t="shared" si="171"/>
        <v>0</v>
      </c>
      <c r="N319" s="362">
        <f t="shared" si="171"/>
        <v>0</v>
      </c>
      <c r="O319" s="362">
        <f t="shared" si="171"/>
        <v>0</v>
      </c>
      <c r="P319" s="362">
        <f t="shared" si="171"/>
        <v>0</v>
      </c>
      <c r="Q319" s="362">
        <f t="shared" si="171"/>
        <v>0</v>
      </c>
      <c r="R319" s="362">
        <f t="shared" si="171"/>
        <v>0</v>
      </c>
      <c r="S319" s="362">
        <f t="shared" si="171"/>
        <v>0</v>
      </c>
      <c r="T319" s="362">
        <f t="shared" si="171"/>
        <v>47322.2</v>
      </c>
      <c r="U319" s="362">
        <f t="shared" si="171"/>
        <v>47322.2</v>
      </c>
      <c r="V319" s="362">
        <f t="shared" si="171"/>
        <v>0</v>
      </c>
    </row>
    <row r="320" spans="1:22" s="353" customFormat="1" ht="18.75" customHeight="1" x14ac:dyDescent="0.3">
      <c r="A320" s="354" t="s">
        <v>162</v>
      </c>
      <c r="B320" s="369" t="s">
        <v>69</v>
      </c>
      <c r="C320" s="369" t="s">
        <v>57</v>
      </c>
      <c r="D320" s="356">
        <f t="shared" si="163"/>
        <v>14789.5</v>
      </c>
      <c r="E320" s="356">
        <v>14789.5</v>
      </c>
      <c r="F320" s="356"/>
      <c r="G320" s="356">
        <f t="shared" si="139"/>
        <v>16115.2</v>
      </c>
      <c r="H320" s="356">
        <v>16115.2</v>
      </c>
      <c r="I320" s="356"/>
      <c r="J320" s="356"/>
      <c r="K320" s="357"/>
      <c r="L320" s="357"/>
      <c r="M320" s="357"/>
      <c r="N320" s="357"/>
      <c r="O320" s="357"/>
      <c r="P320" s="357"/>
      <c r="Q320" s="357"/>
      <c r="R320" s="357"/>
      <c r="S320" s="352">
        <f t="shared" si="146"/>
        <v>0</v>
      </c>
      <c r="T320" s="356">
        <f t="shared" si="147"/>
        <v>16115.2</v>
      </c>
      <c r="U320" s="358">
        <f>H320+J320+K320+M320+N320+L320</f>
        <v>16115.2</v>
      </c>
      <c r="V320" s="358">
        <f t="shared" si="148"/>
        <v>0</v>
      </c>
    </row>
    <row r="321" spans="1:22" s="353" customFormat="1" ht="19.5" customHeight="1" x14ac:dyDescent="0.3">
      <c r="A321" s="354" t="s">
        <v>163</v>
      </c>
      <c r="B321" s="369" t="s">
        <v>69</v>
      </c>
      <c r="C321" s="369" t="s">
        <v>57</v>
      </c>
      <c r="D321" s="356">
        <f t="shared" si="163"/>
        <v>13240.7</v>
      </c>
      <c r="E321" s="356">
        <v>13240.7</v>
      </c>
      <c r="F321" s="356"/>
      <c r="G321" s="356">
        <f t="shared" si="139"/>
        <v>14576</v>
      </c>
      <c r="H321" s="356">
        <v>14576</v>
      </c>
      <c r="I321" s="356"/>
      <c r="J321" s="356"/>
      <c r="K321" s="357"/>
      <c r="L321" s="357"/>
      <c r="M321" s="357"/>
      <c r="N321" s="357"/>
      <c r="O321" s="357"/>
      <c r="P321" s="357"/>
      <c r="Q321" s="357"/>
      <c r="R321" s="357"/>
      <c r="S321" s="352">
        <f t="shared" si="146"/>
        <v>0</v>
      </c>
      <c r="T321" s="356">
        <f t="shared" si="147"/>
        <v>14576</v>
      </c>
      <c r="U321" s="358">
        <f t="shared" ref="U321:U322" si="173">H321+J321+K321+M321+N321+L321</f>
        <v>14576</v>
      </c>
      <c r="V321" s="358">
        <f t="shared" si="148"/>
        <v>0</v>
      </c>
    </row>
    <row r="322" spans="1:22" s="353" customFormat="1" ht="21.75" customHeight="1" x14ac:dyDescent="0.3">
      <c r="A322" s="354" t="s">
        <v>552</v>
      </c>
      <c r="B322" s="369" t="s">
        <v>69</v>
      </c>
      <c r="C322" s="369" t="s">
        <v>57</v>
      </c>
      <c r="D322" s="356">
        <f t="shared" si="163"/>
        <v>15494.6</v>
      </c>
      <c r="E322" s="356">
        <v>15494.6</v>
      </c>
      <c r="F322" s="356"/>
      <c r="G322" s="356">
        <f t="shared" si="139"/>
        <v>16631</v>
      </c>
      <c r="H322" s="356">
        <v>16631</v>
      </c>
      <c r="I322" s="356"/>
      <c r="J322" s="356"/>
      <c r="K322" s="357"/>
      <c r="L322" s="357"/>
      <c r="M322" s="357"/>
      <c r="N322" s="357"/>
      <c r="O322" s="357"/>
      <c r="P322" s="357"/>
      <c r="Q322" s="357"/>
      <c r="R322" s="357"/>
      <c r="S322" s="352">
        <f t="shared" si="146"/>
        <v>0</v>
      </c>
      <c r="T322" s="356">
        <f t="shared" si="147"/>
        <v>16631</v>
      </c>
      <c r="U322" s="358">
        <f t="shared" si="173"/>
        <v>16631</v>
      </c>
      <c r="V322" s="358">
        <f t="shared" si="148"/>
        <v>0</v>
      </c>
    </row>
    <row r="323" spans="1:22" s="353" customFormat="1" ht="56.25" hidden="1" collapsed="1" x14ac:dyDescent="0.3">
      <c r="A323" s="354" t="s">
        <v>1061</v>
      </c>
      <c r="B323" s="369" t="s">
        <v>69</v>
      </c>
      <c r="C323" s="369" t="s">
        <v>57</v>
      </c>
      <c r="D323" s="356">
        <f t="shared" si="163"/>
        <v>0</v>
      </c>
      <c r="E323" s="356"/>
      <c r="F323" s="356"/>
      <c r="G323" s="356">
        <f t="shared" si="139"/>
        <v>0</v>
      </c>
      <c r="H323" s="356"/>
      <c r="I323" s="356"/>
      <c r="J323" s="356"/>
      <c r="K323" s="357"/>
      <c r="L323" s="357"/>
      <c r="M323" s="357"/>
      <c r="N323" s="357"/>
      <c r="O323" s="357"/>
      <c r="P323" s="357"/>
      <c r="Q323" s="357"/>
      <c r="R323" s="357"/>
      <c r="S323" s="352">
        <f t="shared" si="146"/>
        <v>0</v>
      </c>
      <c r="T323" s="356">
        <f t="shared" si="147"/>
        <v>0</v>
      </c>
      <c r="U323" s="358">
        <f t="shared" si="164"/>
        <v>0</v>
      </c>
      <c r="V323" s="358">
        <f t="shared" si="148"/>
        <v>0</v>
      </c>
    </row>
    <row r="324" spans="1:22" s="353" customFormat="1" ht="12.75" hidden="1" customHeight="1" outlineLevel="1" x14ac:dyDescent="0.3">
      <c r="A324" s="354" t="s">
        <v>140</v>
      </c>
      <c r="B324" s="369" t="s">
        <v>69</v>
      </c>
      <c r="C324" s="369" t="s">
        <v>57</v>
      </c>
      <c r="D324" s="356">
        <f t="shared" si="163"/>
        <v>0</v>
      </c>
      <c r="E324" s="356"/>
      <c r="F324" s="356"/>
      <c r="G324" s="356">
        <f t="shared" si="139"/>
        <v>0</v>
      </c>
      <c r="H324" s="356"/>
      <c r="I324" s="356"/>
      <c r="J324" s="356"/>
      <c r="K324" s="357"/>
      <c r="L324" s="357"/>
      <c r="M324" s="357"/>
      <c r="N324" s="357"/>
      <c r="O324" s="357"/>
      <c r="P324" s="357"/>
      <c r="Q324" s="357"/>
      <c r="R324" s="357"/>
      <c r="S324" s="352">
        <f t="shared" si="146"/>
        <v>0</v>
      </c>
      <c r="T324" s="356">
        <f t="shared" si="147"/>
        <v>0</v>
      </c>
      <c r="U324" s="358">
        <f t="shared" si="164"/>
        <v>0</v>
      </c>
      <c r="V324" s="358">
        <f t="shared" si="148"/>
        <v>0</v>
      </c>
    </row>
    <row r="325" spans="1:22" s="353" customFormat="1" ht="12.75" hidden="1" customHeight="1" outlineLevel="1" x14ac:dyDescent="0.3">
      <c r="A325" s="354" t="s">
        <v>141</v>
      </c>
      <c r="B325" s="369" t="s">
        <v>69</v>
      </c>
      <c r="C325" s="369" t="s">
        <v>57</v>
      </c>
      <c r="D325" s="356">
        <f t="shared" si="163"/>
        <v>0</v>
      </c>
      <c r="E325" s="356"/>
      <c r="F325" s="356"/>
      <c r="G325" s="356">
        <f t="shared" si="139"/>
        <v>0</v>
      </c>
      <c r="H325" s="356"/>
      <c r="I325" s="356"/>
      <c r="J325" s="356"/>
      <c r="K325" s="357"/>
      <c r="L325" s="357"/>
      <c r="M325" s="357"/>
      <c r="N325" s="357"/>
      <c r="O325" s="357"/>
      <c r="P325" s="357"/>
      <c r="Q325" s="357"/>
      <c r="R325" s="357"/>
      <c r="S325" s="352">
        <f t="shared" si="146"/>
        <v>0</v>
      </c>
      <c r="T325" s="356">
        <f t="shared" si="147"/>
        <v>0</v>
      </c>
      <c r="U325" s="358">
        <f t="shared" si="164"/>
        <v>0</v>
      </c>
      <c r="V325" s="358">
        <f t="shared" si="148"/>
        <v>0</v>
      </c>
    </row>
    <row r="326" spans="1:22" s="353" customFormat="1" ht="12.75" hidden="1" customHeight="1" outlineLevel="1" x14ac:dyDescent="0.3">
      <c r="A326" s="354" t="s">
        <v>142</v>
      </c>
      <c r="B326" s="369" t="s">
        <v>69</v>
      </c>
      <c r="C326" s="369" t="s">
        <v>57</v>
      </c>
      <c r="D326" s="356">
        <f t="shared" si="163"/>
        <v>0</v>
      </c>
      <c r="E326" s="356"/>
      <c r="F326" s="356"/>
      <c r="G326" s="356">
        <f t="shared" si="139"/>
        <v>0</v>
      </c>
      <c r="H326" s="356"/>
      <c r="I326" s="356"/>
      <c r="J326" s="356"/>
      <c r="K326" s="357"/>
      <c r="L326" s="357"/>
      <c r="M326" s="357"/>
      <c r="N326" s="357"/>
      <c r="O326" s="357"/>
      <c r="P326" s="357"/>
      <c r="Q326" s="357"/>
      <c r="R326" s="357"/>
      <c r="S326" s="352">
        <f t="shared" si="146"/>
        <v>0</v>
      </c>
      <c r="T326" s="356">
        <f t="shared" si="147"/>
        <v>0</v>
      </c>
      <c r="U326" s="358">
        <f t="shared" si="164"/>
        <v>0</v>
      </c>
      <c r="V326" s="358">
        <f t="shared" si="148"/>
        <v>0</v>
      </c>
    </row>
    <row r="327" spans="1:22" s="353" customFormat="1" ht="12.75" hidden="1" customHeight="1" outlineLevel="1" x14ac:dyDescent="0.3">
      <c r="A327" s="354" t="s">
        <v>143</v>
      </c>
      <c r="B327" s="369" t="s">
        <v>69</v>
      </c>
      <c r="C327" s="369" t="s">
        <v>57</v>
      </c>
      <c r="D327" s="356">
        <f t="shared" si="163"/>
        <v>0</v>
      </c>
      <c r="E327" s="356"/>
      <c r="F327" s="356"/>
      <c r="G327" s="356">
        <f t="shared" si="139"/>
        <v>0</v>
      </c>
      <c r="H327" s="356"/>
      <c r="I327" s="356"/>
      <c r="J327" s="356"/>
      <c r="K327" s="357"/>
      <c r="L327" s="357"/>
      <c r="M327" s="357"/>
      <c r="N327" s="357"/>
      <c r="O327" s="357"/>
      <c r="P327" s="357"/>
      <c r="Q327" s="357"/>
      <c r="R327" s="357"/>
      <c r="S327" s="352">
        <f t="shared" si="146"/>
        <v>0</v>
      </c>
      <c r="T327" s="356">
        <f t="shared" si="147"/>
        <v>0</v>
      </c>
      <c r="U327" s="358">
        <f t="shared" si="164"/>
        <v>0</v>
      </c>
      <c r="V327" s="358">
        <f t="shared" si="148"/>
        <v>0</v>
      </c>
    </row>
    <row r="328" spans="1:22" s="353" customFormat="1" ht="12.75" hidden="1" customHeight="1" outlineLevel="1" x14ac:dyDescent="0.3">
      <c r="A328" s="354" t="s">
        <v>100</v>
      </c>
      <c r="B328" s="369" t="s">
        <v>69</v>
      </c>
      <c r="C328" s="369" t="s">
        <v>57</v>
      </c>
      <c r="D328" s="356">
        <f t="shared" si="163"/>
        <v>0</v>
      </c>
      <c r="E328" s="356"/>
      <c r="F328" s="356"/>
      <c r="G328" s="356">
        <f t="shared" si="139"/>
        <v>0</v>
      </c>
      <c r="H328" s="356"/>
      <c r="I328" s="356"/>
      <c r="J328" s="356"/>
      <c r="K328" s="357"/>
      <c r="L328" s="357"/>
      <c r="M328" s="357"/>
      <c r="N328" s="357"/>
      <c r="O328" s="357"/>
      <c r="P328" s="357"/>
      <c r="Q328" s="357"/>
      <c r="R328" s="357"/>
      <c r="S328" s="352">
        <f t="shared" si="146"/>
        <v>0</v>
      </c>
      <c r="T328" s="356">
        <f t="shared" si="147"/>
        <v>0</v>
      </c>
      <c r="U328" s="358">
        <f t="shared" si="164"/>
        <v>0</v>
      </c>
      <c r="V328" s="358">
        <f t="shared" si="148"/>
        <v>0</v>
      </c>
    </row>
    <row r="329" spans="1:22" s="353" customFormat="1" ht="12.75" hidden="1" customHeight="1" outlineLevel="1" x14ac:dyDescent="0.3">
      <c r="A329" s="354" t="s">
        <v>101</v>
      </c>
      <c r="B329" s="369" t="s">
        <v>69</v>
      </c>
      <c r="C329" s="369" t="s">
        <v>57</v>
      </c>
      <c r="D329" s="356">
        <f t="shared" si="163"/>
        <v>0</v>
      </c>
      <c r="E329" s="356"/>
      <c r="F329" s="356"/>
      <c r="G329" s="356">
        <f t="shared" si="139"/>
        <v>0</v>
      </c>
      <c r="H329" s="356"/>
      <c r="I329" s="356"/>
      <c r="J329" s="356"/>
      <c r="K329" s="357"/>
      <c r="L329" s="357"/>
      <c r="M329" s="357"/>
      <c r="N329" s="357"/>
      <c r="O329" s="357"/>
      <c r="P329" s="357"/>
      <c r="Q329" s="357"/>
      <c r="R329" s="357"/>
      <c r="S329" s="352">
        <f t="shared" si="146"/>
        <v>0</v>
      </c>
      <c r="T329" s="356">
        <f t="shared" si="147"/>
        <v>0</v>
      </c>
      <c r="U329" s="358">
        <f t="shared" si="164"/>
        <v>0</v>
      </c>
      <c r="V329" s="358">
        <f t="shared" si="148"/>
        <v>0</v>
      </c>
    </row>
    <row r="330" spans="1:22" s="353" customFormat="1" ht="27.75" customHeight="1" outlineLevel="1" x14ac:dyDescent="0.3">
      <c r="A330" s="375" t="s">
        <v>943</v>
      </c>
      <c r="B330" s="369" t="s">
        <v>69</v>
      </c>
      <c r="C330" s="369" t="s">
        <v>57</v>
      </c>
      <c r="D330" s="356">
        <f t="shared" si="163"/>
        <v>0</v>
      </c>
      <c r="E330" s="356"/>
      <c r="F330" s="356"/>
      <c r="G330" s="356">
        <f t="shared" si="139"/>
        <v>0</v>
      </c>
      <c r="H330" s="356"/>
      <c r="I330" s="356">
        <f>I331</f>
        <v>0</v>
      </c>
      <c r="J330" s="356"/>
      <c r="K330" s="357"/>
      <c r="L330" s="357"/>
      <c r="M330" s="357"/>
      <c r="N330" s="357"/>
      <c r="O330" s="357"/>
      <c r="P330" s="357"/>
      <c r="Q330" s="360">
        <f>Q331</f>
        <v>1014</v>
      </c>
      <c r="R330" s="357"/>
      <c r="S330" s="352">
        <f t="shared" si="146"/>
        <v>1014</v>
      </c>
      <c r="T330" s="362">
        <f t="shared" si="147"/>
        <v>1014</v>
      </c>
      <c r="U330" s="364">
        <f t="shared" si="164"/>
        <v>0</v>
      </c>
      <c r="V330" s="364">
        <f t="shared" si="148"/>
        <v>1014</v>
      </c>
    </row>
    <row r="331" spans="1:22" s="353" customFormat="1" ht="21" customHeight="1" outlineLevel="1" x14ac:dyDescent="0.3">
      <c r="A331" s="376" t="s">
        <v>944</v>
      </c>
      <c r="B331" s="369" t="s">
        <v>69</v>
      </c>
      <c r="C331" s="369" t="s">
        <v>57</v>
      </c>
      <c r="D331" s="356">
        <f t="shared" si="163"/>
        <v>0</v>
      </c>
      <c r="E331" s="356"/>
      <c r="F331" s="356"/>
      <c r="G331" s="356">
        <f t="shared" si="139"/>
        <v>0</v>
      </c>
      <c r="H331" s="356"/>
      <c r="I331" s="356"/>
      <c r="J331" s="356"/>
      <c r="K331" s="357"/>
      <c r="L331" s="357"/>
      <c r="M331" s="357"/>
      <c r="N331" s="357"/>
      <c r="O331" s="357"/>
      <c r="P331" s="357"/>
      <c r="Q331" s="357">
        <v>1014</v>
      </c>
      <c r="R331" s="357"/>
      <c r="S331" s="352">
        <f t="shared" si="146"/>
        <v>1014</v>
      </c>
      <c r="T331" s="356">
        <f t="shared" si="147"/>
        <v>1014</v>
      </c>
      <c r="U331" s="358">
        <f t="shared" si="164"/>
        <v>0</v>
      </c>
      <c r="V331" s="358">
        <f t="shared" si="148"/>
        <v>1014</v>
      </c>
    </row>
    <row r="332" spans="1:22" s="353" customFormat="1" ht="43.5" customHeight="1" outlineLevel="1" x14ac:dyDescent="0.3">
      <c r="A332" s="361" t="s">
        <v>821</v>
      </c>
      <c r="B332" s="369" t="s">
        <v>69</v>
      </c>
      <c r="C332" s="369" t="s">
        <v>57</v>
      </c>
      <c r="D332" s="356">
        <f t="shared" si="163"/>
        <v>0</v>
      </c>
      <c r="E332" s="356"/>
      <c r="F332" s="356"/>
      <c r="G332" s="356">
        <f t="shared" si="139"/>
        <v>664</v>
      </c>
      <c r="H332" s="356"/>
      <c r="I332" s="356">
        <v>664</v>
      </c>
      <c r="J332" s="356"/>
      <c r="K332" s="357"/>
      <c r="L332" s="357"/>
      <c r="M332" s="357"/>
      <c r="N332" s="357"/>
      <c r="O332" s="357"/>
      <c r="P332" s="357"/>
      <c r="Q332" s="360"/>
      <c r="R332" s="357"/>
      <c r="S332" s="352">
        <f t="shared" si="146"/>
        <v>0</v>
      </c>
      <c r="T332" s="351">
        <f t="shared" si="147"/>
        <v>664</v>
      </c>
      <c r="U332" s="352">
        <f t="shared" si="164"/>
        <v>0</v>
      </c>
      <c r="V332" s="352">
        <f t="shared" si="148"/>
        <v>664</v>
      </c>
    </row>
    <row r="333" spans="1:22" s="363" customFormat="1" ht="37.5" x14ac:dyDescent="0.3">
      <c r="A333" s="361" t="s">
        <v>756</v>
      </c>
      <c r="B333" s="370" t="s">
        <v>69</v>
      </c>
      <c r="C333" s="370" t="s">
        <v>57</v>
      </c>
      <c r="D333" s="362">
        <f t="shared" si="163"/>
        <v>0</v>
      </c>
      <c r="E333" s="362"/>
      <c r="F333" s="362"/>
      <c r="G333" s="362">
        <f>SUM(H333:I333)</f>
        <v>1818</v>
      </c>
      <c r="H333" s="362">
        <f>SUM(H334:H338)</f>
        <v>91</v>
      </c>
      <c r="I333" s="362">
        <f t="shared" ref="I333:V333" si="174">SUM(I334:I338)</f>
        <v>1727</v>
      </c>
      <c r="J333" s="362">
        <f t="shared" si="174"/>
        <v>0</v>
      </c>
      <c r="K333" s="362">
        <f t="shared" ref="K333:L333" si="175">SUM(K334:K338)</f>
        <v>0</v>
      </c>
      <c r="L333" s="362">
        <f t="shared" si="175"/>
        <v>0</v>
      </c>
      <c r="M333" s="362">
        <f t="shared" si="174"/>
        <v>0</v>
      </c>
      <c r="N333" s="362">
        <f t="shared" si="174"/>
        <v>0</v>
      </c>
      <c r="O333" s="362">
        <f t="shared" si="174"/>
        <v>0</v>
      </c>
      <c r="P333" s="362">
        <f t="shared" si="174"/>
        <v>0</v>
      </c>
      <c r="Q333" s="362">
        <f t="shared" si="174"/>
        <v>0</v>
      </c>
      <c r="R333" s="362">
        <f t="shared" si="174"/>
        <v>0</v>
      </c>
      <c r="S333" s="362">
        <f t="shared" si="174"/>
        <v>0</v>
      </c>
      <c r="T333" s="362">
        <f t="shared" si="174"/>
        <v>1818</v>
      </c>
      <c r="U333" s="362">
        <f t="shared" si="174"/>
        <v>91</v>
      </c>
      <c r="V333" s="362">
        <f t="shared" si="174"/>
        <v>1727</v>
      </c>
    </row>
    <row r="334" spans="1:22" s="353" customFormat="1" ht="18.75" x14ac:dyDescent="0.3">
      <c r="A334" s="354" t="s">
        <v>140</v>
      </c>
      <c r="B334" s="369" t="s">
        <v>69</v>
      </c>
      <c r="C334" s="369" t="s">
        <v>57</v>
      </c>
      <c r="D334" s="356">
        <f t="shared" si="163"/>
        <v>0</v>
      </c>
      <c r="E334" s="356"/>
      <c r="F334" s="356"/>
      <c r="G334" s="356">
        <f t="shared" si="139"/>
        <v>598</v>
      </c>
      <c r="H334" s="357">
        <v>29.9</v>
      </c>
      <c r="I334" s="357">
        <v>568.1</v>
      </c>
      <c r="J334" s="357"/>
      <c r="K334" s="357"/>
      <c r="L334" s="357"/>
      <c r="M334" s="357"/>
      <c r="N334" s="357"/>
      <c r="O334" s="357"/>
      <c r="P334" s="357"/>
      <c r="Q334" s="357"/>
      <c r="R334" s="357"/>
      <c r="S334" s="352">
        <f t="shared" si="146"/>
        <v>0</v>
      </c>
      <c r="T334" s="356">
        <f t="shared" si="147"/>
        <v>598</v>
      </c>
      <c r="U334" s="358">
        <f>H334+J334+K334+M334+N334+L334</f>
        <v>29.9</v>
      </c>
      <c r="V334" s="358">
        <f t="shared" si="148"/>
        <v>568.1</v>
      </c>
    </row>
    <row r="335" spans="1:22" s="353" customFormat="1" ht="18.75" x14ac:dyDescent="0.3">
      <c r="A335" s="354" t="s">
        <v>142</v>
      </c>
      <c r="B335" s="369" t="s">
        <v>69</v>
      </c>
      <c r="C335" s="369" t="s">
        <v>57</v>
      </c>
      <c r="D335" s="356">
        <f t="shared" si="163"/>
        <v>0</v>
      </c>
      <c r="E335" s="356"/>
      <c r="F335" s="356"/>
      <c r="G335" s="356">
        <f t="shared" si="139"/>
        <v>210</v>
      </c>
      <c r="H335" s="357">
        <v>10.5</v>
      </c>
      <c r="I335" s="357">
        <v>199.5</v>
      </c>
      <c r="J335" s="357"/>
      <c r="K335" s="357"/>
      <c r="L335" s="357"/>
      <c r="M335" s="357"/>
      <c r="N335" s="357"/>
      <c r="O335" s="357"/>
      <c r="P335" s="357"/>
      <c r="Q335" s="357"/>
      <c r="R335" s="357"/>
      <c r="S335" s="352">
        <f t="shared" si="146"/>
        <v>0</v>
      </c>
      <c r="T335" s="356">
        <f t="shared" si="147"/>
        <v>210</v>
      </c>
      <c r="U335" s="358">
        <f t="shared" ref="U335:U338" si="176">H335+J335+K335+M335+N335+L335</f>
        <v>10.5</v>
      </c>
      <c r="V335" s="358">
        <f t="shared" si="148"/>
        <v>199.5</v>
      </c>
    </row>
    <row r="336" spans="1:22" s="353" customFormat="1" ht="18.75" x14ac:dyDescent="0.3">
      <c r="A336" s="354" t="s">
        <v>143</v>
      </c>
      <c r="B336" s="369" t="s">
        <v>69</v>
      </c>
      <c r="C336" s="369" t="s">
        <v>57</v>
      </c>
      <c r="D336" s="356">
        <f t="shared" si="163"/>
        <v>0</v>
      </c>
      <c r="E336" s="356"/>
      <c r="F336" s="356"/>
      <c r="G336" s="356">
        <f t="shared" si="139"/>
        <v>127</v>
      </c>
      <c r="H336" s="357">
        <v>6.4</v>
      </c>
      <c r="I336" s="357">
        <v>120.6</v>
      </c>
      <c r="J336" s="357"/>
      <c r="K336" s="357"/>
      <c r="L336" s="357"/>
      <c r="M336" s="357"/>
      <c r="N336" s="357"/>
      <c r="O336" s="357"/>
      <c r="P336" s="357"/>
      <c r="Q336" s="357"/>
      <c r="R336" s="357"/>
      <c r="S336" s="352">
        <f t="shared" si="146"/>
        <v>0</v>
      </c>
      <c r="T336" s="356">
        <f t="shared" si="147"/>
        <v>127</v>
      </c>
      <c r="U336" s="358">
        <f t="shared" si="176"/>
        <v>6.4</v>
      </c>
      <c r="V336" s="358">
        <f t="shared" si="148"/>
        <v>120.6</v>
      </c>
    </row>
    <row r="337" spans="1:22" s="353" customFormat="1" ht="18.75" x14ac:dyDescent="0.3">
      <c r="A337" s="354" t="s">
        <v>100</v>
      </c>
      <c r="B337" s="369" t="s">
        <v>69</v>
      </c>
      <c r="C337" s="369" t="s">
        <v>57</v>
      </c>
      <c r="D337" s="356">
        <f t="shared" si="163"/>
        <v>0</v>
      </c>
      <c r="E337" s="356"/>
      <c r="F337" s="356"/>
      <c r="G337" s="356">
        <f t="shared" si="139"/>
        <v>695</v>
      </c>
      <c r="H337" s="357">
        <v>34.799999999999997</v>
      </c>
      <c r="I337" s="357">
        <v>660.2</v>
      </c>
      <c r="J337" s="357"/>
      <c r="K337" s="357"/>
      <c r="L337" s="357"/>
      <c r="M337" s="357"/>
      <c r="N337" s="357"/>
      <c r="O337" s="357"/>
      <c r="P337" s="357"/>
      <c r="Q337" s="357"/>
      <c r="R337" s="357"/>
      <c r="S337" s="352">
        <f t="shared" si="146"/>
        <v>0</v>
      </c>
      <c r="T337" s="356">
        <f t="shared" si="147"/>
        <v>695</v>
      </c>
      <c r="U337" s="358">
        <f>H337+J337+K337+M337+N337+L337</f>
        <v>34.799999999999997</v>
      </c>
      <c r="V337" s="358">
        <f t="shared" si="148"/>
        <v>660.2</v>
      </c>
    </row>
    <row r="338" spans="1:22" s="353" customFormat="1" ht="18.75" x14ac:dyDescent="0.3">
      <c r="A338" s="354" t="s">
        <v>144</v>
      </c>
      <c r="B338" s="369" t="s">
        <v>69</v>
      </c>
      <c r="C338" s="369" t="s">
        <v>57</v>
      </c>
      <c r="D338" s="356">
        <f t="shared" si="163"/>
        <v>0</v>
      </c>
      <c r="E338" s="356"/>
      <c r="F338" s="356"/>
      <c r="G338" s="356">
        <f t="shared" si="139"/>
        <v>188</v>
      </c>
      <c r="H338" s="357">
        <v>9.4</v>
      </c>
      <c r="I338" s="357">
        <v>178.6</v>
      </c>
      <c r="J338" s="357"/>
      <c r="K338" s="357"/>
      <c r="L338" s="357"/>
      <c r="M338" s="357"/>
      <c r="N338" s="357"/>
      <c r="O338" s="357"/>
      <c r="P338" s="357"/>
      <c r="Q338" s="357"/>
      <c r="R338" s="357"/>
      <c r="S338" s="352">
        <f t="shared" si="146"/>
        <v>0</v>
      </c>
      <c r="T338" s="356">
        <f t="shared" si="147"/>
        <v>188</v>
      </c>
      <c r="U338" s="358">
        <f t="shared" si="176"/>
        <v>9.4</v>
      </c>
      <c r="V338" s="358">
        <f t="shared" si="148"/>
        <v>178.6</v>
      </c>
    </row>
    <row r="339" spans="1:22" s="353" customFormat="1" ht="37.5" hidden="1" x14ac:dyDescent="0.3">
      <c r="A339" s="354" t="s">
        <v>281</v>
      </c>
      <c r="B339" s="369" t="s">
        <v>69</v>
      </c>
      <c r="C339" s="369" t="s">
        <v>57</v>
      </c>
      <c r="D339" s="356">
        <f t="shared" si="163"/>
        <v>0</v>
      </c>
      <c r="E339" s="356"/>
      <c r="F339" s="356"/>
      <c r="G339" s="356">
        <f t="shared" si="139"/>
        <v>0</v>
      </c>
      <c r="H339" s="356"/>
      <c r="I339" s="356"/>
      <c r="J339" s="356"/>
      <c r="K339" s="357"/>
      <c r="L339" s="357"/>
      <c r="M339" s="357"/>
      <c r="N339" s="357"/>
      <c r="O339" s="357"/>
      <c r="P339" s="357"/>
      <c r="Q339" s="357"/>
      <c r="R339" s="357"/>
      <c r="S339" s="352">
        <f t="shared" si="146"/>
        <v>0</v>
      </c>
      <c r="T339" s="356">
        <f t="shared" si="147"/>
        <v>0</v>
      </c>
      <c r="U339" s="358">
        <f t="shared" si="164"/>
        <v>0</v>
      </c>
      <c r="V339" s="358">
        <f t="shared" si="148"/>
        <v>0</v>
      </c>
    </row>
    <row r="340" spans="1:22" s="353" customFormat="1" ht="56.25" hidden="1" x14ac:dyDescent="0.3">
      <c r="A340" s="354" t="s">
        <v>318</v>
      </c>
      <c r="B340" s="369" t="s">
        <v>69</v>
      </c>
      <c r="C340" s="369" t="s">
        <v>57</v>
      </c>
      <c r="D340" s="356">
        <f t="shared" si="163"/>
        <v>0</v>
      </c>
      <c r="E340" s="356"/>
      <c r="F340" s="356"/>
      <c r="G340" s="356">
        <f t="shared" si="139"/>
        <v>0</v>
      </c>
      <c r="H340" s="356"/>
      <c r="I340" s="356"/>
      <c r="J340" s="356"/>
      <c r="K340" s="357"/>
      <c r="L340" s="357"/>
      <c r="M340" s="357"/>
      <c r="N340" s="357"/>
      <c r="O340" s="357"/>
      <c r="P340" s="357"/>
      <c r="Q340" s="357"/>
      <c r="R340" s="357"/>
      <c r="S340" s="352">
        <f t="shared" si="146"/>
        <v>0</v>
      </c>
      <c r="T340" s="356">
        <f t="shared" si="147"/>
        <v>0</v>
      </c>
      <c r="U340" s="358">
        <f t="shared" si="164"/>
        <v>0</v>
      </c>
      <c r="V340" s="358">
        <f t="shared" si="148"/>
        <v>0</v>
      </c>
    </row>
    <row r="341" spans="1:22" s="359" customFormat="1" ht="45" customHeight="1" outlineLevel="1" x14ac:dyDescent="0.3">
      <c r="A341" s="349" t="s">
        <v>687</v>
      </c>
      <c r="B341" s="370" t="s">
        <v>69</v>
      </c>
      <c r="C341" s="370" t="s">
        <v>57</v>
      </c>
      <c r="D341" s="351">
        <f t="shared" si="163"/>
        <v>0</v>
      </c>
      <c r="E341" s="351"/>
      <c r="F341" s="351"/>
      <c r="G341" s="351">
        <f t="shared" si="139"/>
        <v>207.4</v>
      </c>
      <c r="H341" s="351">
        <v>207.4</v>
      </c>
      <c r="I341" s="351"/>
      <c r="J341" s="351"/>
      <c r="K341" s="360"/>
      <c r="L341" s="360"/>
      <c r="M341" s="360"/>
      <c r="N341" s="360"/>
      <c r="O341" s="360"/>
      <c r="P341" s="360"/>
      <c r="Q341" s="360"/>
      <c r="R341" s="360"/>
      <c r="S341" s="352">
        <f t="shared" si="146"/>
        <v>0</v>
      </c>
      <c r="T341" s="351">
        <f t="shared" si="147"/>
        <v>207.4</v>
      </c>
      <c r="U341" s="352">
        <f t="shared" si="164"/>
        <v>207.4</v>
      </c>
      <c r="V341" s="352">
        <f t="shared" si="148"/>
        <v>0</v>
      </c>
    </row>
    <row r="342" spans="1:22" s="353" customFormat="1" ht="2.25" hidden="1" customHeight="1" x14ac:dyDescent="0.3">
      <c r="A342" s="349" t="s">
        <v>1062</v>
      </c>
      <c r="B342" s="369" t="s">
        <v>69</v>
      </c>
      <c r="C342" s="369" t="s">
        <v>57</v>
      </c>
      <c r="D342" s="356">
        <f t="shared" si="163"/>
        <v>0</v>
      </c>
      <c r="E342" s="356"/>
      <c r="F342" s="356"/>
      <c r="G342" s="356">
        <f t="shared" si="139"/>
        <v>0</v>
      </c>
      <c r="H342" s="356"/>
      <c r="I342" s="356"/>
      <c r="J342" s="356"/>
      <c r="K342" s="357"/>
      <c r="L342" s="357"/>
      <c r="M342" s="357"/>
      <c r="N342" s="357"/>
      <c r="O342" s="357"/>
      <c r="P342" s="357"/>
      <c r="Q342" s="357"/>
      <c r="R342" s="357"/>
      <c r="S342" s="352">
        <f t="shared" ref="S342:S405" si="177">SUM(J342:R342)</f>
        <v>0</v>
      </c>
      <c r="T342" s="356">
        <f t="shared" si="147"/>
        <v>0</v>
      </c>
      <c r="U342" s="358">
        <f t="shared" si="164"/>
        <v>0</v>
      </c>
      <c r="V342" s="358">
        <f t="shared" si="148"/>
        <v>0</v>
      </c>
    </row>
    <row r="343" spans="1:22" s="359" customFormat="1" ht="36.75" customHeight="1" x14ac:dyDescent="0.3">
      <c r="A343" s="349" t="s">
        <v>718</v>
      </c>
      <c r="B343" s="370" t="s">
        <v>69</v>
      </c>
      <c r="C343" s="370" t="s">
        <v>57</v>
      </c>
      <c r="D343" s="351"/>
      <c r="E343" s="351"/>
      <c r="F343" s="351"/>
      <c r="G343" s="351">
        <f t="shared" ref="G343" si="178">SUM(H343:I343)</f>
        <v>2314.8000000000002</v>
      </c>
      <c r="H343" s="351">
        <v>2314.8000000000002</v>
      </c>
      <c r="I343" s="351"/>
      <c r="J343" s="351"/>
      <c r="K343" s="360"/>
      <c r="L343" s="360"/>
      <c r="M343" s="360"/>
      <c r="N343" s="360"/>
      <c r="O343" s="360"/>
      <c r="P343" s="360"/>
      <c r="Q343" s="360"/>
      <c r="R343" s="360"/>
      <c r="S343" s="352">
        <f t="shared" si="177"/>
        <v>0</v>
      </c>
      <c r="T343" s="351">
        <f t="shared" si="147"/>
        <v>2314.8000000000002</v>
      </c>
      <c r="U343" s="352">
        <f t="shared" si="164"/>
        <v>2314.8000000000002</v>
      </c>
      <c r="V343" s="352">
        <f t="shared" si="148"/>
        <v>0</v>
      </c>
    </row>
    <row r="344" spans="1:22" s="359" customFormat="1" ht="36" customHeight="1" x14ac:dyDescent="0.3">
      <c r="A344" s="349" t="s">
        <v>666</v>
      </c>
      <c r="B344" s="370" t="s">
        <v>69</v>
      </c>
      <c r="C344" s="370" t="s">
        <v>57</v>
      </c>
      <c r="D344" s="351">
        <f t="shared" si="163"/>
        <v>0</v>
      </c>
      <c r="E344" s="351"/>
      <c r="F344" s="351"/>
      <c r="G344" s="351">
        <f t="shared" ref="G344:G444" si="179">SUM(H344:I344)</f>
        <v>40.9</v>
      </c>
      <c r="H344" s="351">
        <v>40.9</v>
      </c>
      <c r="I344" s="351"/>
      <c r="J344" s="351"/>
      <c r="K344" s="360"/>
      <c r="L344" s="360"/>
      <c r="M344" s="360"/>
      <c r="N344" s="360"/>
      <c r="O344" s="360"/>
      <c r="P344" s="360"/>
      <c r="Q344" s="360"/>
      <c r="R344" s="360"/>
      <c r="S344" s="352">
        <f t="shared" si="177"/>
        <v>0</v>
      </c>
      <c r="T344" s="351">
        <f t="shared" ref="T344:T407" si="180">SUM(U344:V344)</f>
        <v>40.9</v>
      </c>
      <c r="U344" s="352">
        <f t="shared" ref="U344:U407" si="181">H344+J344+K344+M344+N344</f>
        <v>40.9</v>
      </c>
      <c r="V344" s="352">
        <f t="shared" ref="V344:V407" si="182">SUM(I344+O344+P344+Q344+R344)</f>
        <v>0</v>
      </c>
    </row>
    <row r="345" spans="1:22" s="359" customFormat="1" ht="39.75" customHeight="1" x14ac:dyDescent="0.3">
      <c r="A345" s="349" t="s">
        <v>653</v>
      </c>
      <c r="B345" s="370" t="s">
        <v>69</v>
      </c>
      <c r="C345" s="370" t="s">
        <v>57</v>
      </c>
      <c r="D345" s="351">
        <f t="shared" si="163"/>
        <v>0</v>
      </c>
      <c r="E345" s="351"/>
      <c r="F345" s="351"/>
      <c r="G345" s="351">
        <f t="shared" si="179"/>
        <v>650</v>
      </c>
      <c r="H345" s="351"/>
      <c r="I345" s="351">
        <v>650</v>
      </c>
      <c r="J345" s="351"/>
      <c r="K345" s="360"/>
      <c r="L345" s="360"/>
      <c r="M345" s="360"/>
      <c r="N345" s="360"/>
      <c r="O345" s="360"/>
      <c r="P345" s="360"/>
      <c r="Q345" s="360"/>
      <c r="R345" s="360"/>
      <c r="S345" s="352">
        <f t="shared" si="177"/>
        <v>0</v>
      </c>
      <c r="T345" s="351">
        <f t="shared" si="180"/>
        <v>650</v>
      </c>
      <c r="U345" s="352">
        <f t="shared" si="181"/>
        <v>0</v>
      </c>
      <c r="V345" s="352">
        <f t="shared" si="182"/>
        <v>650</v>
      </c>
    </row>
    <row r="346" spans="1:22" s="363" customFormat="1" ht="18.75" customHeight="1" x14ac:dyDescent="0.3">
      <c r="A346" s="361" t="s">
        <v>751</v>
      </c>
      <c r="B346" s="370"/>
      <c r="C346" s="370"/>
      <c r="D346" s="362">
        <f t="shared" si="163"/>
        <v>14218.9</v>
      </c>
      <c r="E346" s="362">
        <f>E347+E348+E349+E350+E351+E352+E353+E354</f>
        <v>14100</v>
      </c>
      <c r="F346" s="362">
        <f>F347+F348+F349+F350+F351+F352+F353+F354</f>
        <v>118.9</v>
      </c>
      <c r="G346" s="362">
        <f t="shared" si="179"/>
        <v>29776.600000000002</v>
      </c>
      <c r="H346" s="362">
        <f>H347+H348+H349+H350+H351+H352+H353+H354</f>
        <v>24618.2</v>
      </c>
      <c r="I346" s="362">
        <f t="shared" ref="I346:V346" si="183">I347+I348+I349+I350+I351+I352+I353+I354</f>
        <v>5158.4000000000005</v>
      </c>
      <c r="J346" s="362">
        <f t="shared" si="183"/>
        <v>791</v>
      </c>
      <c r="K346" s="362">
        <f t="shared" ref="K346:L346" si="184">K347+K348+K349+K350+K351+K352+K353+K354</f>
        <v>0</v>
      </c>
      <c r="L346" s="362">
        <f t="shared" si="184"/>
        <v>0</v>
      </c>
      <c r="M346" s="362">
        <f t="shared" si="183"/>
        <v>0</v>
      </c>
      <c r="N346" s="362">
        <f t="shared" si="183"/>
        <v>0</v>
      </c>
      <c r="O346" s="362">
        <f t="shared" si="183"/>
        <v>0</v>
      </c>
      <c r="P346" s="362">
        <f t="shared" si="183"/>
        <v>0</v>
      </c>
      <c r="Q346" s="362">
        <f t="shared" si="183"/>
        <v>0</v>
      </c>
      <c r="R346" s="362">
        <f t="shared" si="183"/>
        <v>0</v>
      </c>
      <c r="S346" s="362">
        <f t="shared" si="183"/>
        <v>791</v>
      </c>
      <c r="T346" s="362">
        <f t="shared" si="183"/>
        <v>30567.599999999999</v>
      </c>
      <c r="U346" s="362">
        <f t="shared" si="183"/>
        <v>25409.200000000001</v>
      </c>
      <c r="V346" s="362">
        <f t="shared" si="183"/>
        <v>5158.4000000000005</v>
      </c>
    </row>
    <row r="347" spans="1:22" s="353" customFormat="1" ht="16.5" customHeight="1" x14ac:dyDescent="0.3">
      <c r="A347" s="354" t="s">
        <v>553</v>
      </c>
      <c r="B347" s="369" t="s">
        <v>69</v>
      </c>
      <c r="C347" s="369" t="s">
        <v>57</v>
      </c>
      <c r="D347" s="356">
        <f t="shared" si="163"/>
        <v>1500</v>
      </c>
      <c r="E347" s="356">
        <v>1500</v>
      </c>
      <c r="F347" s="356"/>
      <c r="G347" s="356">
        <f t="shared" si="179"/>
        <v>5053.8</v>
      </c>
      <c r="H347" s="356">
        <v>4063.8</v>
      </c>
      <c r="I347" s="356">
        <v>990</v>
      </c>
      <c r="J347" s="356"/>
      <c r="K347" s="357"/>
      <c r="L347" s="357"/>
      <c r="M347" s="357"/>
      <c r="N347" s="357"/>
      <c r="O347" s="357"/>
      <c r="P347" s="357"/>
      <c r="Q347" s="357"/>
      <c r="R347" s="357"/>
      <c r="S347" s="352">
        <f t="shared" si="177"/>
        <v>0</v>
      </c>
      <c r="T347" s="356">
        <f t="shared" si="180"/>
        <v>5053.8</v>
      </c>
      <c r="U347" s="358">
        <f>H347+J347+K347+M347+N347+L347</f>
        <v>4063.8</v>
      </c>
      <c r="V347" s="358">
        <f t="shared" si="182"/>
        <v>990</v>
      </c>
    </row>
    <row r="348" spans="1:22" s="353" customFormat="1" ht="16.5" customHeight="1" x14ac:dyDescent="0.3">
      <c r="A348" s="354" t="s">
        <v>554</v>
      </c>
      <c r="B348" s="369" t="s">
        <v>69</v>
      </c>
      <c r="C348" s="369" t="s">
        <v>57</v>
      </c>
      <c r="D348" s="356">
        <f t="shared" si="163"/>
        <v>1800</v>
      </c>
      <c r="E348" s="356">
        <v>1800</v>
      </c>
      <c r="F348" s="356"/>
      <c r="G348" s="356">
        <f t="shared" si="179"/>
        <v>4341</v>
      </c>
      <c r="H348" s="356">
        <v>4041</v>
      </c>
      <c r="I348" s="356">
        <v>300</v>
      </c>
      <c r="J348" s="356">
        <v>-278</v>
      </c>
      <c r="K348" s="357"/>
      <c r="L348" s="357"/>
      <c r="M348" s="357"/>
      <c r="N348" s="357"/>
      <c r="O348" s="357"/>
      <c r="P348" s="357"/>
      <c r="Q348" s="357"/>
      <c r="R348" s="357"/>
      <c r="S348" s="352">
        <f t="shared" si="177"/>
        <v>-278</v>
      </c>
      <c r="T348" s="356">
        <f t="shared" si="180"/>
        <v>4063</v>
      </c>
      <c r="U348" s="358">
        <f t="shared" ref="U348:U354" si="185">H348+J348+K348+M348+N348+L348</f>
        <v>3763</v>
      </c>
      <c r="V348" s="358">
        <f t="shared" si="182"/>
        <v>300</v>
      </c>
    </row>
    <row r="349" spans="1:22" s="353" customFormat="1" ht="16.5" customHeight="1" x14ac:dyDescent="0.3">
      <c r="A349" s="354" t="s">
        <v>555</v>
      </c>
      <c r="B349" s="369" t="s">
        <v>69</v>
      </c>
      <c r="C349" s="369" t="s">
        <v>57</v>
      </c>
      <c r="D349" s="356">
        <f t="shared" si="163"/>
        <v>2200</v>
      </c>
      <c r="E349" s="356">
        <v>2200</v>
      </c>
      <c r="F349" s="356"/>
      <c r="G349" s="356">
        <f t="shared" si="179"/>
        <v>3159.3</v>
      </c>
      <c r="H349" s="356">
        <v>2659.3</v>
      </c>
      <c r="I349" s="356">
        <v>500</v>
      </c>
      <c r="J349" s="356"/>
      <c r="K349" s="357"/>
      <c r="L349" s="357"/>
      <c r="M349" s="357"/>
      <c r="N349" s="357"/>
      <c r="O349" s="357"/>
      <c r="P349" s="357"/>
      <c r="Q349" s="357"/>
      <c r="R349" s="357"/>
      <c r="S349" s="352">
        <f t="shared" si="177"/>
        <v>0</v>
      </c>
      <c r="T349" s="356">
        <f t="shared" si="180"/>
        <v>3159.3</v>
      </c>
      <c r="U349" s="358">
        <f t="shared" si="185"/>
        <v>2659.3</v>
      </c>
      <c r="V349" s="358">
        <f t="shared" si="182"/>
        <v>500</v>
      </c>
    </row>
    <row r="350" spans="1:22" s="353" customFormat="1" ht="16.5" customHeight="1" x14ac:dyDescent="0.3">
      <c r="A350" s="354" t="s">
        <v>556</v>
      </c>
      <c r="B350" s="369" t="s">
        <v>69</v>
      </c>
      <c r="C350" s="369" t="s">
        <v>57</v>
      </c>
      <c r="D350" s="356">
        <f t="shared" si="163"/>
        <v>3118.9</v>
      </c>
      <c r="E350" s="356">
        <v>3000</v>
      </c>
      <c r="F350" s="356">
        <v>118.9</v>
      </c>
      <c r="G350" s="356">
        <f t="shared" si="179"/>
        <v>5797</v>
      </c>
      <c r="H350" s="356">
        <v>4801.1000000000004</v>
      </c>
      <c r="I350" s="356">
        <v>995.9</v>
      </c>
      <c r="J350" s="356">
        <v>1309</v>
      </c>
      <c r="K350" s="357"/>
      <c r="L350" s="357"/>
      <c r="M350" s="357"/>
      <c r="N350" s="357"/>
      <c r="O350" s="357"/>
      <c r="P350" s="357"/>
      <c r="Q350" s="357"/>
      <c r="R350" s="357"/>
      <c r="S350" s="352">
        <f t="shared" si="177"/>
        <v>1309</v>
      </c>
      <c r="T350" s="356">
        <f t="shared" si="180"/>
        <v>7106</v>
      </c>
      <c r="U350" s="358">
        <f>H350+J350+K350+M350+N350+L350</f>
        <v>6110.1</v>
      </c>
      <c r="V350" s="358">
        <f t="shared" si="182"/>
        <v>995.9</v>
      </c>
    </row>
    <row r="351" spans="1:22" s="353" customFormat="1" ht="16.5" customHeight="1" x14ac:dyDescent="0.3">
      <c r="A351" s="354" t="s">
        <v>559</v>
      </c>
      <c r="B351" s="369" t="s">
        <v>69</v>
      </c>
      <c r="C351" s="369" t="s">
        <v>57</v>
      </c>
      <c r="D351" s="356">
        <f t="shared" si="163"/>
        <v>1500</v>
      </c>
      <c r="E351" s="356">
        <v>1500</v>
      </c>
      <c r="F351" s="356"/>
      <c r="G351" s="356">
        <f t="shared" si="179"/>
        <v>3177.3</v>
      </c>
      <c r="H351" s="356">
        <v>2615.3000000000002</v>
      </c>
      <c r="I351" s="356">
        <v>562</v>
      </c>
      <c r="J351" s="356">
        <v>445</v>
      </c>
      <c r="K351" s="357"/>
      <c r="L351" s="357"/>
      <c r="M351" s="357"/>
      <c r="N351" s="357"/>
      <c r="O351" s="357"/>
      <c r="P351" s="357"/>
      <c r="Q351" s="357"/>
      <c r="R351" s="357"/>
      <c r="S351" s="352">
        <f t="shared" si="177"/>
        <v>445</v>
      </c>
      <c r="T351" s="356">
        <f t="shared" si="180"/>
        <v>3622.3</v>
      </c>
      <c r="U351" s="358">
        <f t="shared" si="185"/>
        <v>3060.3</v>
      </c>
      <c r="V351" s="358">
        <f t="shared" si="182"/>
        <v>562</v>
      </c>
    </row>
    <row r="352" spans="1:22" s="353" customFormat="1" ht="16.5" customHeight="1" x14ac:dyDescent="0.3">
      <c r="A352" s="354" t="s">
        <v>557</v>
      </c>
      <c r="B352" s="369" t="s">
        <v>69</v>
      </c>
      <c r="C352" s="369" t="s">
        <v>57</v>
      </c>
      <c r="D352" s="356">
        <f t="shared" si="163"/>
        <v>800</v>
      </c>
      <c r="E352" s="356">
        <v>800</v>
      </c>
      <c r="F352" s="356"/>
      <c r="G352" s="356">
        <f t="shared" si="179"/>
        <v>1429.5</v>
      </c>
      <c r="H352" s="356">
        <v>1429.5</v>
      </c>
      <c r="I352" s="356"/>
      <c r="J352" s="356">
        <v>-203</v>
      </c>
      <c r="K352" s="357"/>
      <c r="L352" s="357"/>
      <c r="M352" s="357"/>
      <c r="N352" s="357"/>
      <c r="O352" s="357"/>
      <c r="P352" s="357"/>
      <c r="Q352" s="357"/>
      <c r="R352" s="357"/>
      <c r="S352" s="352">
        <f t="shared" si="177"/>
        <v>-203</v>
      </c>
      <c r="T352" s="356">
        <f t="shared" si="180"/>
        <v>1226.5</v>
      </c>
      <c r="U352" s="358">
        <f>H352+J352+K352+M352+N352+L352</f>
        <v>1226.5</v>
      </c>
      <c r="V352" s="358">
        <f t="shared" si="182"/>
        <v>0</v>
      </c>
    </row>
    <row r="353" spans="1:22" s="353" customFormat="1" ht="16.5" customHeight="1" x14ac:dyDescent="0.3">
      <c r="A353" s="354" t="s">
        <v>558</v>
      </c>
      <c r="B353" s="369" t="s">
        <v>69</v>
      </c>
      <c r="C353" s="369" t="s">
        <v>57</v>
      </c>
      <c r="D353" s="356">
        <f t="shared" si="163"/>
        <v>800</v>
      </c>
      <c r="E353" s="356">
        <v>800</v>
      </c>
      <c r="F353" s="356"/>
      <c r="G353" s="356">
        <f t="shared" si="179"/>
        <v>2017.3</v>
      </c>
      <c r="H353" s="356">
        <v>1837.5</v>
      </c>
      <c r="I353" s="356">
        <v>179.8</v>
      </c>
      <c r="J353" s="356">
        <v>-67</v>
      </c>
      <c r="K353" s="357"/>
      <c r="L353" s="357"/>
      <c r="M353" s="357"/>
      <c r="N353" s="357"/>
      <c r="O353" s="357"/>
      <c r="P353" s="357"/>
      <c r="Q353" s="357"/>
      <c r="R353" s="357"/>
      <c r="S353" s="352">
        <f t="shared" si="177"/>
        <v>-67</v>
      </c>
      <c r="T353" s="356">
        <f t="shared" si="180"/>
        <v>1950.3</v>
      </c>
      <c r="U353" s="358">
        <f t="shared" si="185"/>
        <v>1770.5</v>
      </c>
      <c r="V353" s="358">
        <f t="shared" si="182"/>
        <v>179.8</v>
      </c>
    </row>
    <row r="354" spans="1:22" s="353" customFormat="1" ht="16.5" customHeight="1" x14ac:dyDescent="0.3">
      <c r="A354" s="354" t="s">
        <v>280</v>
      </c>
      <c r="B354" s="369" t="s">
        <v>69</v>
      </c>
      <c r="C354" s="369" t="s">
        <v>57</v>
      </c>
      <c r="D354" s="356">
        <f t="shared" si="163"/>
        <v>2500</v>
      </c>
      <c r="E354" s="356">
        <v>2500</v>
      </c>
      <c r="F354" s="356"/>
      <c r="G354" s="356">
        <f t="shared" si="179"/>
        <v>4801.3999999999996</v>
      </c>
      <c r="H354" s="356">
        <v>3170.7</v>
      </c>
      <c r="I354" s="356">
        <v>1630.7</v>
      </c>
      <c r="J354" s="356">
        <v>-415</v>
      </c>
      <c r="K354" s="357"/>
      <c r="L354" s="357"/>
      <c r="M354" s="357"/>
      <c r="N354" s="357"/>
      <c r="O354" s="357"/>
      <c r="P354" s="357"/>
      <c r="Q354" s="357"/>
      <c r="R354" s="357"/>
      <c r="S354" s="352">
        <f t="shared" si="177"/>
        <v>-415</v>
      </c>
      <c r="T354" s="356">
        <f t="shared" si="180"/>
        <v>4386.3999999999996</v>
      </c>
      <c r="U354" s="358">
        <f t="shared" si="185"/>
        <v>2755.7</v>
      </c>
      <c r="V354" s="358">
        <f t="shared" si="182"/>
        <v>1630.7</v>
      </c>
    </row>
    <row r="355" spans="1:22" s="363" customFormat="1" ht="21.75" customHeight="1" x14ac:dyDescent="0.3">
      <c r="A355" s="361" t="s">
        <v>757</v>
      </c>
      <c r="B355" s="370"/>
      <c r="C355" s="370"/>
      <c r="D355" s="362">
        <f t="shared" si="163"/>
        <v>2000</v>
      </c>
      <c r="E355" s="362">
        <f>E356+E357+E358</f>
        <v>2000</v>
      </c>
      <c r="F355" s="362">
        <f>F356+F357+F358</f>
        <v>0</v>
      </c>
      <c r="G355" s="362">
        <f t="shared" si="179"/>
        <v>3564.8</v>
      </c>
      <c r="H355" s="362">
        <f>H356+H357+H358</f>
        <v>3564.8</v>
      </c>
      <c r="I355" s="362">
        <f t="shared" ref="I355:V355" si="186">I356+I357+I358</f>
        <v>0</v>
      </c>
      <c r="J355" s="362">
        <f t="shared" si="186"/>
        <v>-0.5</v>
      </c>
      <c r="K355" s="362">
        <f t="shared" ref="K355:L355" si="187">K356+K357+K358</f>
        <v>0</v>
      </c>
      <c r="L355" s="362">
        <f t="shared" si="187"/>
        <v>0</v>
      </c>
      <c r="M355" s="362">
        <f t="shared" si="186"/>
        <v>0</v>
      </c>
      <c r="N355" s="362">
        <f t="shared" si="186"/>
        <v>0</v>
      </c>
      <c r="O355" s="362">
        <f t="shared" si="186"/>
        <v>0</v>
      </c>
      <c r="P355" s="362">
        <f t="shared" si="186"/>
        <v>0</v>
      </c>
      <c r="Q355" s="362">
        <f t="shared" si="186"/>
        <v>0</v>
      </c>
      <c r="R355" s="362">
        <f t="shared" si="186"/>
        <v>0</v>
      </c>
      <c r="S355" s="362">
        <f t="shared" si="186"/>
        <v>-0.5</v>
      </c>
      <c r="T355" s="362">
        <f t="shared" si="186"/>
        <v>3564.3</v>
      </c>
      <c r="U355" s="362">
        <f t="shared" si="186"/>
        <v>3564.3</v>
      </c>
      <c r="V355" s="362">
        <f t="shared" si="186"/>
        <v>0</v>
      </c>
    </row>
    <row r="356" spans="1:22" s="353" customFormat="1" ht="18" customHeight="1" x14ac:dyDescent="0.3">
      <c r="A356" s="354" t="s">
        <v>159</v>
      </c>
      <c r="B356" s="369" t="s">
        <v>69</v>
      </c>
      <c r="C356" s="369" t="s">
        <v>57</v>
      </c>
      <c r="D356" s="356">
        <f t="shared" si="163"/>
        <v>500</v>
      </c>
      <c r="E356" s="356">
        <v>500</v>
      </c>
      <c r="F356" s="356"/>
      <c r="G356" s="356">
        <f t="shared" si="179"/>
        <v>722.6</v>
      </c>
      <c r="H356" s="356">
        <v>722.6</v>
      </c>
      <c r="I356" s="356"/>
      <c r="J356" s="356"/>
      <c r="K356" s="357"/>
      <c r="L356" s="357"/>
      <c r="M356" s="357"/>
      <c r="N356" s="357"/>
      <c r="O356" s="357"/>
      <c r="P356" s="357"/>
      <c r="Q356" s="357"/>
      <c r="R356" s="357"/>
      <c r="S356" s="352">
        <f t="shared" si="177"/>
        <v>0</v>
      </c>
      <c r="T356" s="356">
        <f t="shared" si="180"/>
        <v>722.6</v>
      </c>
      <c r="U356" s="358">
        <f>H356+J356+K356+M356+N356+L356</f>
        <v>722.6</v>
      </c>
      <c r="V356" s="358">
        <f t="shared" si="182"/>
        <v>0</v>
      </c>
    </row>
    <row r="357" spans="1:22" s="353" customFormat="1" ht="16.5" customHeight="1" x14ac:dyDescent="0.3">
      <c r="A357" s="354" t="s">
        <v>161</v>
      </c>
      <c r="B357" s="369" t="s">
        <v>69</v>
      </c>
      <c r="C357" s="369" t="s">
        <v>57</v>
      </c>
      <c r="D357" s="356">
        <f t="shared" si="163"/>
        <v>800</v>
      </c>
      <c r="E357" s="356">
        <v>800</v>
      </c>
      <c r="F357" s="356"/>
      <c r="G357" s="356">
        <f t="shared" si="179"/>
        <v>1902.3</v>
      </c>
      <c r="H357" s="356">
        <v>1902.3</v>
      </c>
      <c r="I357" s="356"/>
      <c r="J357" s="356"/>
      <c r="K357" s="357"/>
      <c r="L357" s="357"/>
      <c r="M357" s="357"/>
      <c r="N357" s="357"/>
      <c r="O357" s="357"/>
      <c r="P357" s="357"/>
      <c r="Q357" s="357"/>
      <c r="R357" s="357"/>
      <c r="S357" s="352">
        <f t="shared" si="177"/>
        <v>0</v>
      </c>
      <c r="T357" s="356">
        <f t="shared" si="180"/>
        <v>1902.3</v>
      </c>
      <c r="U357" s="358">
        <f t="shared" ref="U357:U358" si="188">H357+J357+K357+M357+N357+L357</f>
        <v>1902.3</v>
      </c>
      <c r="V357" s="358">
        <f t="shared" si="182"/>
        <v>0</v>
      </c>
    </row>
    <row r="358" spans="1:22" s="353" customFormat="1" ht="16.5" customHeight="1" x14ac:dyDescent="0.3">
      <c r="A358" s="354" t="s">
        <v>160</v>
      </c>
      <c r="B358" s="369" t="s">
        <v>69</v>
      </c>
      <c r="C358" s="369" t="s">
        <v>57</v>
      </c>
      <c r="D358" s="356">
        <f t="shared" si="163"/>
        <v>700</v>
      </c>
      <c r="E358" s="356">
        <v>700</v>
      </c>
      <c r="F358" s="356"/>
      <c r="G358" s="356">
        <f t="shared" si="179"/>
        <v>939.9</v>
      </c>
      <c r="H358" s="356">
        <v>939.9</v>
      </c>
      <c r="I358" s="356"/>
      <c r="J358" s="356">
        <v>-0.5</v>
      </c>
      <c r="K358" s="357"/>
      <c r="L358" s="357"/>
      <c r="M358" s="357"/>
      <c r="N358" s="357"/>
      <c r="O358" s="357"/>
      <c r="P358" s="357"/>
      <c r="Q358" s="357"/>
      <c r="R358" s="357"/>
      <c r="S358" s="352">
        <f t="shared" si="177"/>
        <v>-0.5</v>
      </c>
      <c r="T358" s="356">
        <f t="shared" si="180"/>
        <v>939.4</v>
      </c>
      <c r="U358" s="358">
        <f t="shared" si="188"/>
        <v>939.4</v>
      </c>
      <c r="V358" s="358">
        <f t="shared" si="182"/>
        <v>0</v>
      </c>
    </row>
    <row r="359" spans="1:22" s="363" customFormat="1" ht="21.75" customHeight="1" x14ac:dyDescent="0.3">
      <c r="A359" s="361" t="s">
        <v>758</v>
      </c>
      <c r="B359" s="370"/>
      <c r="C359" s="370"/>
      <c r="D359" s="362">
        <f t="shared" si="163"/>
        <v>1150</v>
      </c>
      <c r="E359" s="362">
        <f>E360+E361+E362</f>
        <v>1150</v>
      </c>
      <c r="F359" s="362">
        <f>F360+F361+F362</f>
        <v>0</v>
      </c>
      <c r="G359" s="362">
        <f t="shared" si="179"/>
        <v>3439.1</v>
      </c>
      <c r="H359" s="362">
        <f>H360+H361+H362</f>
        <v>1986.1999999999998</v>
      </c>
      <c r="I359" s="362">
        <f t="shared" ref="I359:V359" si="189">I360+I361+I362</f>
        <v>1452.9</v>
      </c>
      <c r="J359" s="362">
        <f t="shared" si="189"/>
        <v>-80</v>
      </c>
      <c r="K359" s="362">
        <f t="shared" ref="K359:L359" si="190">K360+K361+K362</f>
        <v>0</v>
      </c>
      <c r="L359" s="362">
        <f t="shared" si="190"/>
        <v>0</v>
      </c>
      <c r="M359" s="362">
        <f t="shared" si="189"/>
        <v>0</v>
      </c>
      <c r="N359" s="362">
        <f t="shared" si="189"/>
        <v>0</v>
      </c>
      <c r="O359" s="362">
        <f t="shared" si="189"/>
        <v>0</v>
      </c>
      <c r="P359" s="362">
        <f t="shared" si="189"/>
        <v>0</v>
      </c>
      <c r="Q359" s="362">
        <f t="shared" si="189"/>
        <v>0</v>
      </c>
      <c r="R359" s="362">
        <f t="shared" si="189"/>
        <v>0</v>
      </c>
      <c r="S359" s="362">
        <f t="shared" si="189"/>
        <v>-80</v>
      </c>
      <c r="T359" s="362">
        <f t="shared" si="189"/>
        <v>3359.1000000000004</v>
      </c>
      <c r="U359" s="362">
        <f t="shared" si="189"/>
        <v>1906.2</v>
      </c>
      <c r="V359" s="362">
        <f t="shared" si="189"/>
        <v>1452.9</v>
      </c>
    </row>
    <row r="360" spans="1:22" s="353" customFormat="1" ht="16.5" customHeight="1" x14ac:dyDescent="0.3">
      <c r="A360" s="354" t="s">
        <v>162</v>
      </c>
      <c r="B360" s="369" t="s">
        <v>69</v>
      </c>
      <c r="C360" s="369" t="s">
        <v>57</v>
      </c>
      <c r="D360" s="356">
        <f t="shared" si="163"/>
        <v>400</v>
      </c>
      <c r="E360" s="356">
        <v>400</v>
      </c>
      <c r="F360" s="356"/>
      <c r="G360" s="356">
        <f t="shared" si="179"/>
        <v>819.5</v>
      </c>
      <c r="H360" s="356">
        <v>533</v>
      </c>
      <c r="I360" s="356">
        <v>286.5</v>
      </c>
      <c r="J360" s="356">
        <v>-45.4</v>
      </c>
      <c r="K360" s="357"/>
      <c r="L360" s="357"/>
      <c r="M360" s="357"/>
      <c r="N360" s="357"/>
      <c r="O360" s="357"/>
      <c r="P360" s="357"/>
      <c r="Q360" s="357"/>
      <c r="R360" s="357"/>
      <c r="S360" s="352">
        <f t="shared" si="177"/>
        <v>-45.4</v>
      </c>
      <c r="T360" s="356">
        <f t="shared" si="180"/>
        <v>774.1</v>
      </c>
      <c r="U360" s="358">
        <f>H360+J360+K360+M360+N360+L360</f>
        <v>487.6</v>
      </c>
      <c r="V360" s="358">
        <f t="shared" si="182"/>
        <v>286.5</v>
      </c>
    </row>
    <row r="361" spans="1:22" s="353" customFormat="1" ht="16.5" customHeight="1" x14ac:dyDescent="0.3">
      <c r="A361" s="354" t="s">
        <v>163</v>
      </c>
      <c r="B361" s="369" t="s">
        <v>69</v>
      </c>
      <c r="C361" s="369" t="s">
        <v>57</v>
      </c>
      <c r="D361" s="356">
        <f t="shared" si="163"/>
        <v>400</v>
      </c>
      <c r="E361" s="356">
        <v>400</v>
      </c>
      <c r="F361" s="356"/>
      <c r="G361" s="356">
        <f t="shared" si="179"/>
        <v>558.6</v>
      </c>
      <c r="H361" s="356">
        <v>558.6</v>
      </c>
      <c r="I361" s="356"/>
      <c r="J361" s="356">
        <v>-80</v>
      </c>
      <c r="K361" s="357"/>
      <c r="L361" s="357"/>
      <c r="M361" s="357"/>
      <c r="N361" s="357"/>
      <c r="O361" s="357"/>
      <c r="P361" s="357"/>
      <c r="Q361" s="357"/>
      <c r="R361" s="357"/>
      <c r="S361" s="352">
        <f t="shared" si="177"/>
        <v>-80</v>
      </c>
      <c r="T361" s="356">
        <f t="shared" si="180"/>
        <v>478.6</v>
      </c>
      <c r="U361" s="358">
        <f t="shared" ref="U361:U362" si="191">H361+J361+K361+M361+N361+L361</f>
        <v>478.6</v>
      </c>
      <c r="V361" s="358">
        <f t="shared" si="182"/>
        <v>0</v>
      </c>
    </row>
    <row r="362" spans="1:22" s="353" customFormat="1" ht="18.75" x14ac:dyDescent="0.3">
      <c r="A362" s="354" t="s">
        <v>552</v>
      </c>
      <c r="B362" s="369" t="s">
        <v>69</v>
      </c>
      <c r="C362" s="369" t="s">
        <v>57</v>
      </c>
      <c r="D362" s="356">
        <f t="shared" si="163"/>
        <v>350</v>
      </c>
      <c r="E362" s="356">
        <v>350</v>
      </c>
      <c r="F362" s="356"/>
      <c r="G362" s="356">
        <f t="shared" si="179"/>
        <v>2061</v>
      </c>
      <c r="H362" s="356">
        <v>894.6</v>
      </c>
      <c r="I362" s="356">
        <v>1166.4000000000001</v>
      </c>
      <c r="J362" s="356">
        <v>45.4</v>
      </c>
      <c r="K362" s="356"/>
      <c r="L362" s="356"/>
      <c r="M362" s="356"/>
      <c r="N362" s="356"/>
      <c r="O362" s="356"/>
      <c r="P362" s="356"/>
      <c r="Q362" s="356"/>
      <c r="R362" s="356"/>
      <c r="S362" s="352">
        <f t="shared" si="177"/>
        <v>45.4</v>
      </c>
      <c r="T362" s="356">
        <f t="shared" si="180"/>
        <v>2106.4</v>
      </c>
      <c r="U362" s="358">
        <f t="shared" si="191"/>
        <v>940</v>
      </c>
      <c r="V362" s="358">
        <f t="shared" si="182"/>
        <v>1166.4000000000001</v>
      </c>
    </row>
    <row r="363" spans="1:22" s="363" customFormat="1" ht="37.5" x14ac:dyDescent="0.3">
      <c r="A363" s="361" t="s">
        <v>146</v>
      </c>
      <c r="B363" s="370" t="s">
        <v>69</v>
      </c>
      <c r="C363" s="370" t="s">
        <v>57</v>
      </c>
      <c r="D363" s="362">
        <f>SUM(E363:F363)</f>
        <v>0</v>
      </c>
      <c r="E363" s="362"/>
      <c r="F363" s="362"/>
      <c r="G363" s="362">
        <f>SUM(H363:I363)</f>
        <v>4200</v>
      </c>
      <c r="H363" s="362">
        <f>SUM(H364:H367)</f>
        <v>2100</v>
      </c>
      <c r="I363" s="362">
        <f t="shared" ref="I363:V363" si="192">SUM(I364:I367)</f>
        <v>2100</v>
      </c>
      <c r="J363" s="362">
        <f t="shared" si="192"/>
        <v>0</v>
      </c>
      <c r="K363" s="362">
        <f t="shared" ref="K363:L363" si="193">SUM(K364:K367)</f>
        <v>0</v>
      </c>
      <c r="L363" s="362">
        <f t="shared" si="193"/>
        <v>0</v>
      </c>
      <c r="M363" s="362">
        <f t="shared" si="192"/>
        <v>0</v>
      </c>
      <c r="N363" s="362">
        <f t="shared" si="192"/>
        <v>0</v>
      </c>
      <c r="O363" s="362">
        <f t="shared" si="192"/>
        <v>0</v>
      </c>
      <c r="P363" s="362">
        <f t="shared" si="192"/>
        <v>0</v>
      </c>
      <c r="Q363" s="362">
        <f t="shared" si="192"/>
        <v>0</v>
      </c>
      <c r="R363" s="362">
        <f t="shared" si="192"/>
        <v>0</v>
      </c>
      <c r="S363" s="362">
        <f t="shared" si="192"/>
        <v>0</v>
      </c>
      <c r="T363" s="362">
        <f t="shared" si="192"/>
        <v>4200</v>
      </c>
      <c r="U363" s="362">
        <f t="shared" si="192"/>
        <v>2100</v>
      </c>
      <c r="V363" s="362">
        <f t="shared" si="192"/>
        <v>2100</v>
      </c>
    </row>
    <row r="364" spans="1:22" s="353" customFormat="1" ht="18.75" x14ac:dyDescent="0.3">
      <c r="A364" s="354" t="s">
        <v>554</v>
      </c>
      <c r="B364" s="369" t="s">
        <v>69</v>
      </c>
      <c r="C364" s="369" t="s">
        <v>57</v>
      </c>
      <c r="D364" s="356"/>
      <c r="E364" s="356"/>
      <c r="F364" s="356"/>
      <c r="G364" s="356">
        <f t="shared" ref="G364:G367" si="194">SUM(H364:I364)</f>
        <v>1200</v>
      </c>
      <c r="H364" s="357">
        <v>600</v>
      </c>
      <c r="I364" s="357">
        <v>600</v>
      </c>
      <c r="J364" s="357"/>
      <c r="K364" s="357"/>
      <c r="L364" s="357"/>
      <c r="M364" s="357"/>
      <c r="N364" s="357"/>
      <c r="O364" s="357"/>
      <c r="P364" s="357"/>
      <c r="Q364" s="357"/>
      <c r="R364" s="357"/>
      <c r="S364" s="352">
        <f t="shared" si="177"/>
        <v>0</v>
      </c>
      <c r="T364" s="356">
        <f t="shared" si="180"/>
        <v>1200</v>
      </c>
      <c r="U364" s="358">
        <f>H364+J364+K364+M364+N364+L364</f>
        <v>600</v>
      </c>
      <c r="V364" s="358">
        <f t="shared" si="182"/>
        <v>600</v>
      </c>
    </row>
    <row r="365" spans="1:22" s="353" customFormat="1" ht="18.75" x14ac:dyDescent="0.3">
      <c r="A365" s="354" t="s">
        <v>556</v>
      </c>
      <c r="B365" s="369" t="s">
        <v>69</v>
      </c>
      <c r="C365" s="369" t="s">
        <v>57</v>
      </c>
      <c r="D365" s="356"/>
      <c r="E365" s="356"/>
      <c r="F365" s="356"/>
      <c r="G365" s="356">
        <f t="shared" si="194"/>
        <v>1000</v>
      </c>
      <c r="H365" s="357">
        <v>500</v>
      </c>
      <c r="I365" s="357">
        <v>500</v>
      </c>
      <c r="J365" s="357"/>
      <c r="K365" s="357"/>
      <c r="L365" s="357"/>
      <c r="M365" s="357"/>
      <c r="N365" s="357"/>
      <c r="O365" s="357"/>
      <c r="P365" s="357"/>
      <c r="Q365" s="357"/>
      <c r="R365" s="357"/>
      <c r="S365" s="352">
        <f t="shared" si="177"/>
        <v>0</v>
      </c>
      <c r="T365" s="356">
        <f t="shared" si="180"/>
        <v>1000</v>
      </c>
      <c r="U365" s="358">
        <f t="shared" ref="U365:U366" si="195">H365+J365+K365+M365+N365+L365</f>
        <v>500</v>
      </c>
      <c r="V365" s="358">
        <f t="shared" si="182"/>
        <v>500</v>
      </c>
    </row>
    <row r="366" spans="1:22" s="353" customFormat="1" ht="18.75" x14ac:dyDescent="0.3">
      <c r="A366" s="354" t="s">
        <v>559</v>
      </c>
      <c r="B366" s="369" t="s">
        <v>69</v>
      </c>
      <c r="C366" s="369" t="s">
        <v>57</v>
      </c>
      <c r="D366" s="356"/>
      <c r="E366" s="356"/>
      <c r="F366" s="356"/>
      <c r="G366" s="356">
        <f t="shared" si="194"/>
        <v>800</v>
      </c>
      <c r="H366" s="357">
        <v>400</v>
      </c>
      <c r="I366" s="357">
        <v>400</v>
      </c>
      <c r="J366" s="357"/>
      <c r="K366" s="357"/>
      <c r="L366" s="357"/>
      <c r="M366" s="357"/>
      <c r="N366" s="357"/>
      <c r="O366" s="357"/>
      <c r="P366" s="357"/>
      <c r="Q366" s="357"/>
      <c r="R366" s="357"/>
      <c r="S366" s="352">
        <f t="shared" si="177"/>
        <v>0</v>
      </c>
      <c r="T366" s="356">
        <f t="shared" si="180"/>
        <v>800</v>
      </c>
      <c r="U366" s="358">
        <f t="shared" si="195"/>
        <v>400</v>
      </c>
      <c r="V366" s="358">
        <f t="shared" si="182"/>
        <v>400</v>
      </c>
    </row>
    <row r="367" spans="1:22" s="353" customFormat="1" ht="18.75" x14ac:dyDescent="0.3">
      <c r="A367" s="354" t="s">
        <v>557</v>
      </c>
      <c r="B367" s="369" t="s">
        <v>69</v>
      </c>
      <c r="C367" s="369" t="s">
        <v>57</v>
      </c>
      <c r="D367" s="356"/>
      <c r="E367" s="356"/>
      <c r="F367" s="356"/>
      <c r="G367" s="356">
        <f t="shared" si="194"/>
        <v>1200</v>
      </c>
      <c r="H367" s="357">
        <v>600</v>
      </c>
      <c r="I367" s="357">
        <v>600</v>
      </c>
      <c r="J367" s="357"/>
      <c r="K367" s="357"/>
      <c r="L367" s="357"/>
      <c r="M367" s="357"/>
      <c r="N367" s="357"/>
      <c r="O367" s="357"/>
      <c r="P367" s="357"/>
      <c r="Q367" s="357"/>
      <c r="R367" s="357"/>
      <c r="S367" s="352">
        <f t="shared" si="177"/>
        <v>0</v>
      </c>
      <c r="T367" s="356">
        <f t="shared" si="180"/>
        <v>1200</v>
      </c>
      <c r="U367" s="358">
        <f>H367+J367+K367+M367+N367+L367</f>
        <v>600</v>
      </c>
      <c r="V367" s="358">
        <f t="shared" si="182"/>
        <v>600</v>
      </c>
    </row>
    <row r="368" spans="1:22" s="359" customFormat="1" ht="60.75" customHeight="1" x14ac:dyDescent="0.3">
      <c r="A368" s="349" t="s">
        <v>45</v>
      </c>
      <c r="B368" s="370" t="s">
        <v>69</v>
      </c>
      <c r="C368" s="370" t="s">
        <v>57</v>
      </c>
      <c r="D368" s="351"/>
      <c r="E368" s="351"/>
      <c r="F368" s="351"/>
      <c r="G368" s="351">
        <f>SUM(H368:I368)</f>
        <v>250</v>
      </c>
      <c r="H368" s="351"/>
      <c r="I368" s="351">
        <v>250</v>
      </c>
      <c r="J368" s="351"/>
      <c r="K368" s="360"/>
      <c r="L368" s="360"/>
      <c r="M368" s="360"/>
      <c r="N368" s="360"/>
      <c r="O368" s="360"/>
      <c r="P368" s="360"/>
      <c r="Q368" s="360"/>
      <c r="R368" s="360"/>
      <c r="S368" s="352">
        <f t="shared" si="177"/>
        <v>0</v>
      </c>
      <c r="T368" s="351">
        <f t="shared" si="180"/>
        <v>250</v>
      </c>
      <c r="U368" s="352">
        <f t="shared" si="181"/>
        <v>0</v>
      </c>
      <c r="V368" s="352">
        <f t="shared" si="182"/>
        <v>250</v>
      </c>
    </row>
    <row r="369" spans="1:22" s="363" customFormat="1" ht="42" customHeight="1" x14ac:dyDescent="0.3">
      <c r="A369" s="361" t="s">
        <v>716</v>
      </c>
      <c r="B369" s="370" t="s">
        <v>69</v>
      </c>
      <c r="C369" s="370" t="s">
        <v>57</v>
      </c>
      <c r="D369" s="362"/>
      <c r="E369" s="362"/>
      <c r="F369" s="362"/>
      <c r="G369" s="362">
        <f t="shared" ref="G369:G376" si="196">SUM(H369:I369)</f>
        <v>5800</v>
      </c>
      <c r="H369" s="362">
        <f>SUM(H370:H376)</f>
        <v>3480</v>
      </c>
      <c r="I369" s="362">
        <f t="shared" ref="I369:V369" si="197">SUM(I370:I376)</f>
        <v>2320</v>
      </c>
      <c r="J369" s="362">
        <f t="shared" si="197"/>
        <v>0</v>
      </c>
      <c r="K369" s="362">
        <f t="shared" ref="K369:L369" si="198">SUM(K370:K376)</f>
        <v>0</v>
      </c>
      <c r="L369" s="362">
        <f t="shared" si="198"/>
        <v>0</v>
      </c>
      <c r="M369" s="362">
        <f t="shared" si="197"/>
        <v>0</v>
      </c>
      <c r="N369" s="362">
        <f t="shared" si="197"/>
        <v>0</v>
      </c>
      <c r="O369" s="362">
        <f t="shared" si="197"/>
        <v>0</v>
      </c>
      <c r="P369" s="362">
        <f t="shared" si="197"/>
        <v>0</v>
      </c>
      <c r="Q369" s="362">
        <f t="shared" si="197"/>
        <v>0</v>
      </c>
      <c r="R369" s="362">
        <f t="shared" si="197"/>
        <v>0</v>
      </c>
      <c r="S369" s="362">
        <f t="shared" si="197"/>
        <v>0</v>
      </c>
      <c r="T369" s="362">
        <f t="shared" si="197"/>
        <v>5800</v>
      </c>
      <c r="U369" s="362">
        <f t="shared" si="197"/>
        <v>3480</v>
      </c>
      <c r="V369" s="362">
        <f t="shared" si="197"/>
        <v>2320</v>
      </c>
    </row>
    <row r="370" spans="1:22" s="353" customFormat="1" ht="25.5" customHeight="1" x14ac:dyDescent="0.3">
      <c r="A370" s="354" t="s">
        <v>553</v>
      </c>
      <c r="B370" s="369" t="s">
        <v>69</v>
      </c>
      <c r="C370" s="369" t="s">
        <v>57</v>
      </c>
      <c r="D370" s="356"/>
      <c r="E370" s="356"/>
      <c r="F370" s="356"/>
      <c r="G370" s="356">
        <f t="shared" si="196"/>
        <v>586.20000000000005</v>
      </c>
      <c r="H370" s="357">
        <v>324.7</v>
      </c>
      <c r="I370" s="357">
        <v>261.5</v>
      </c>
      <c r="J370" s="356"/>
      <c r="K370" s="357"/>
      <c r="L370" s="357"/>
      <c r="M370" s="357"/>
      <c r="N370" s="357"/>
      <c r="O370" s="357"/>
      <c r="P370" s="357"/>
      <c r="Q370" s="357"/>
      <c r="R370" s="357"/>
      <c r="S370" s="352">
        <f t="shared" si="177"/>
        <v>0</v>
      </c>
      <c r="T370" s="356">
        <f t="shared" si="180"/>
        <v>586.20000000000005</v>
      </c>
      <c r="U370" s="358">
        <f>H370+J370+K370+M370+N370+L370</f>
        <v>324.7</v>
      </c>
      <c r="V370" s="358">
        <f t="shared" si="182"/>
        <v>261.5</v>
      </c>
    </row>
    <row r="371" spans="1:22" s="353" customFormat="1" ht="25.5" customHeight="1" x14ac:dyDescent="0.3">
      <c r="A371" s="354" t="s">
        <v>554</v>
      </c>
      <c r="B371" s="369" t="s">
        <v>69</v>
      </c>
      <c r="C371" s="369" t="s">
        <v>57</v>
      </c>
      <c r="D371" s="356"/>
      <c r="E371" s="356"/>
      <c r="F371" s="356"/>
      <c r="G371" s="356">
        <f t="shared" si="196"/>
        <v>586.1</v>
      </c>
      <c r="H371" s="357">
        <v>324.60000000000002</v>
      </c>
      <c r="I371" s="357">
        <v>261.5</v>
      </c>
      <c r="J371" s="356"/>
      <c r="K371" s="357"/>
      <c r="L371" s="357"/>
      <c r="M371" s="357"/>
      <c r="N371" s="357"/>
      <c r="O371" s="357"/>
      <c r="P371" s="357"/>
      <c r="Q371" s="357"/>
      <c r="R371" s="357"/>
      <c r="S371" s="352">
        <f t="shared" si="177"/>
        <v>0</v>
      </c>
      <c r="T371" s="356">
        <f t="shared" si="180"/>
        <v>586.1</v>
      </c>
      <c r="U371" s="358">
        <f t="shared" ref="U371:U372" si="199">H371+J371+K371+M371+N371+L371</f>
        <v>324.60000000000002</v>
      </c>
      <c r="V371" s="358">
        <f t="shared" si="182"/>
        <v>261.5</v>
      </c>
    </row>
    <row r="372" spans="1:22" s="353" customFormat="1" ht="25.5" customHeight="1" x14ac:dyDescent="0.3">
      <c r="A372" s="354" t="s">
        <v>555</v>
      </c>
      <c r="B372" s="369" t="s">
        <v>69</v>
      </c>
      <c r="C372" s="369" t="s">
        <v>57</v>
      </c>
      <c r="D372" s="356"/>
      <c r="E372" s="356"/>
      <c r="F372" s="356"/>
      <c r="G372" s="356">
        <f t="shared" si="196"/>
        <v>586.1</v>
      </c>
      <c r="H372" s="357">
        <v>384.6</v>
      </c>
      <c r="I372" s="357">
        <v>201.5</v>
      </c>
      <c r="J372" s="356"/>
      <c r="K372" s="357"/>
      <c r="L372" s="357"/>
      <c r="M372" s="357"/>
      <c r="N372" s="357"/>
      <c r="O372" s="357"/>
      <c r="P372" s="357"/>
      <c r="Q372" s="357"/>
      <c r="R372" s="357"/>
      <c r="S372" s="352">
        <f t="shared" si="177"/>
        <v>0</v>
      </c>
      <c r="T372" s="356">
        <f t="shared" si="180"/>
        <v>586.1</v>
      </c>
      <c r="U372" s="358">
        <f t="shared" si="199"/>
        <v>384.6</v>
      </c>
      <c r="V372" s="358">
        <f t="shared" si="182"/>
        <v>201.5</v>
      </c>
    </row>
    <row r="373" spans="1:22" s="353" customFormat="1" ht="25.5" customHeight="1" x14ac:dyDescent="0.3">
      <c r="A373" s="354" t="s">
        <v>556</v>
      </c>
      <c r="B373" s="369" t="s">
        <v>69</v>
      </c>
      <c r="C373" s="369" t="s">
        <v>57</v>
      </c>
      <c r="D373" s="356"/>
      <c r="E373" s="356"/>
      <c r="F373" s="356"/>
      <c r="G373" s="356">
        <f t="shared" si="196"/>
        <v>912.3</v>
      </c>
      <c r="H373" s="357">
        <v>569.29999999999995</v>
      </c>
      <c r="I373" s="357">
        <v>343</v>
      </c>
      <c r="J373" s="356"/>
      <c r="K373" s="357"/>
      <c r="L373" s="357"/>
      <c r="M373" s="357"/>
      <c r="N373" s="357"/>
      <c r="O373" s="357"/>
      <c r="P373" s="357"/>
      <c r="Q373" s="357"/>
      <c r="R373" s="357"/>
      <c r="S373" s="352">
        <f t="shared" si="177"/>
        <v>0</v>
      </c>
      <c r="T373" s="356">
        <f t="shared" si="180"/>
        <v>912.3</v>
      </c>
      <c r="U373" s="358">
        <f>H373+J373+K373+M373+N373+L373</f>
        <v>569.29999999999995</v>
      </c>
      <c r="V373" s="358">
        <f t="shared" si="182"/>
        <v>343</v>
      </c>
    </row>
    <row r="374" spans="1:22" s="353" customFormat="1" ht="25.5" customHeight="1" x14ac:dyDescent="0.3">
      <c r="A374" s="354" t="s">
        <v>559</v>
      </c>
      <c r="B374" s="369" t="s">
        <v>69</v>
      </c>
      <c r="C374" s="369" t="s">
        <v>57</v>
      </c>
      <c r="D374" s="356"/>
      <c r="E374" s="356"/>
      <c r="F374" s="356"/>
      <c r="G374" s="356">
        <f t="shared" si="196"/>
        <v>912.3</v>
      </c>
      <c r="H374" s="357">
        <v>569.29999999999995</v>
      </c>
      <c r="I374" s="357">
        <v>343</v>
      </c>
      <c r="J374" s="356"/>
      <c r="K374" s="357"/>
      <c r="L374" s="357"/>
      <c r="M374" s="357"/>
      <c r="N374" s="357"/>
      <c r="O374" s="357"/>
      <c r="P374" s="357"/>
      <c r="Q374" s="357"/>
      <c r="R374" s="357"/>
      <c r="S374" s="352">
        <f t="shared" si="177"/>
        <v>0</v>
      </c>
      <c r="T374" s="356">
        <f t="shared" si="180"/>
        <v>912.3</v>
      </c>
      <c r="U374" s="358">
        <f>H374+J374+K374+M374+N374+L374</f>
        <v>569.29999999999995</v>
      </c>
      <c r="V374" s="358">
        <f t="shared" si="182"/>
        <v>343</v>
      </c>
    </row>
    <row r="375" spans="1:22" s="353" customFormat="1" ht="25.5" customHeight="1" x14ac:dyDescent="0.3">
      <c r="A375" s="354" t="s">
        <v>557</v>
      </c>
      <c r="B375" s="369" t="s">
        <v>69</v>
      </c>
      <c r="C375" s="369" t="s">
        <v>57</v>
      </c>
      <c r="D375" s="356"/>
      <c r="E375" s="356"/>
      <c r="F375" s="356"/>
      <c r="G375" s="356">
        <f t="shared" si="196"/>
        <v>912.3</v>
      </c>
      <c r="H375" s="357">
        <v>569.29999999999995</v>
      </c>
      <c r="I375" s="357">
        <v>343</v>
      </c>
      <c r="J375" s="356"/>
      <c r="K375" s="357"/>
      <c r="L375" s="357"/>
      <c r="M375" s="357"/>
      <c r="N375" s="357"/>
      <c r="O375" s="357"/>
      <c r="P375" s="357"/>
      <c r="Q375" s="357"/>
      <c r="R375" s="357"/>
      <c r="S375" s="352">
        <f t="shared" si="177"/>
        <v>0</v>
      </c>
      <c r="T375" s="356">
        <f t="shared" si="180"/>
        <v>912.3</v>
      </c>
      <c r="U375" s="358">
        <f t="shared" ref="U375:U376" si="200">H375+J375+K375+M375+N375+L375</f>
        <v>569.29999999999995</v>
      </c>
      <c r="V375" s="358">
        <f t="shared" si="182"/>
        <v>343</v>
      </c>
    </row>
    <row r="376" spans="1:22" s="353" customFormat="1" ht="25.5" customHeight="1" x14ac:dyDescent="0.3">
      <c r="A376" s="354" t="s">
        <v>558</v>
      </c>
      <c r="B376" s="369" t="s">
        <v>69</v>
      </c>
      <c r="C376" s="369" t="s">
        <v>57</v>
      </c>
      <c r="D376" s="356"/>
      <c r="E376" s="356"/>
      <c r="F376" s="356"/>
      <c r="G376" s="356">
        <f t="shared" si="196"/>
        <v>1304.7</v>
      </c>
      <c r="H376" s="357">
        <v>738.2</v>
      </c>
      <c r="I376" s="357">
        <v>566.5</v>
      </c>
      <c r="J376" s="356"/>
      <c r="K376" s="357"/>
      <c r="L376" s="357"/>
      <c r="M376" s="357"/>
      <c r="N376" s="357"/>
      <c r="O376" s="357"/>
      <c r="P376" s="357"/>
      <c r="Q376" s="357"/>
      <c r="R376" s="357"/>
      <c r="S376" s="352">
        <f t="shared" si="177"/>
        <v>0</v>
      </c>
      <c r="T376" s="356">
        <f t="shared" si="180"/>
        <v>1304.7</v>
      </c>
      <c r="U376" s="358">
        <f t="shared" si="200"/>
        <v>738.2</v>
      </c>
      <c r="V376" s="358">
        <f t="shared" si="182"/>
        <v>566.5</v>
      </c>
    </row>
    <row r="377" spans="1:22" s="363" customFormat="1" ht="44.25" customHeight="1" x14ac:dyDescent="0.3">
      <c r="A377" s="361" t="s">
        <v>752</v>
      </c>
      <c r="B377" s="370" t="s">
        <v>69</v>
      </c>
      <c r="C377" s="370" t="s">
        <v>57</v>
      </c>
      <c r="D377" s="362">
        <f t="shared" si="163"/>
        <v>1008</v>
      </c>
      <c r="E377" s="362">
        <v>1008</v>
      </c>
      <c r="F377" s="362"/>
      <c r="G377" s="362">
        <f>SUM(H377:I377)</f>
        <v>825</v>
      </c>
      <c r="H377" s="362">
        <f>SUM(H378:H386)</f>
        <v>825</v>
      </c>
      <c r="I377" s="362">
        <f t="shared" ref="I377:V377" si="201">SUM(I378:I386)</f>
        <v>0</v>
      </c>
      <c r="J377" s="362">
        <f t="shared" si="201"/>
        <v>0</v>
      </c>
      <c r="K377" s="362">
        <f t="shared" ref="K377:L377" si="202">SUM(K378:K386)</f>
        <v>0</v>
      </c>
      <c r="L377" s="362">
        <f t="shared" si="202"/>
        <v>0</v>
      </c>
      <c r="M377" s="362">
        <f t="shared" si="201"/>
        <v>0</v>
      </c>
      <c r="N377" s="362">
        <f t="shared" si="201"/>
        <v>0</v>
      </c>
      <c r="O377" s="362">
        <f t="shared" si="201"/>
        <v>0</v>
      </c>
      <c r="P377" s="362">
        <f t="shared" si="201"/>
        <v>0</v>
      </c>
      <c r="Q377" s="362">
        <f t="shared" si="201"/>
        <v>0</v>
      </c>
      <c r="R377" s="362">
        <f t="shared" si="201"/>
        <v>0</v>
      </c>
      <c r="S377" s="362">
        <f t="shared" si="201"/>
        <v>0</v>
      </c>
      <c r="T377" s="362">
        <f t="shared" si="201"/>
        <v>825</v>
      </c>
      <c r="U377" s="362">
        <f t="shared" si="201"/>
        <v>825</v>
      </c>
      <c r="V377" s="362">
        <f t="shared" si="201"/>
        <v>0</v>
      </c>
    </row>
    <row r="378" spans="1:22" s="353" customFormat="1" ht="18.75" x14ac:dyDescent="0.3">
      <c r="A378" s="354" t="s">
        <v>714</v>
      </c>
      <c r="B378" s="369" t="s">
        <v>69</v>
      </c>
      <c r="C378" s="369" t="s">
        <v>57</v>
      </c>
      <c r="D378" s="356"/>
      <c r="E378" s="356"/>
      <c r="F378" s="356"/>
      <c r="G378" s="356">
        <f t="shared" ref="G378:G386" si="203">SUM(H378:I378)</f>
        <v>0</v>
      </c>
      <c r="H378" s="356"/>
      <c r="I378" s="356"/>
      <c r="J378" s="356"/>
      <c r="K378" s="357"/>
      <c r="L378" s="357"/>
      <c r="M378" s="357"/>
      <c r="N378" s="357"/>
      <c r="O378" s="357"/>
      <c r="P378" s="357"/>
      <c r="Q378" s="357"/>
      <c r="R378" s="357"/>
      <c r="S378" s="352">
        <f t="shared" si="177"/>
        <v>0</v>
      </c>
      <c r="T378" s="356">
        <f t="shared" si="180"/>
        <v>0</v>
      </c>
      <c r="U378" s="358">
        <f t="shared" si="181"/>
        <v>0</v>
      </c>
      <c r="V378" s="358">
        <f t="shared" si="182"/>
        <v>0</v>
      </c>
    </row>
    <row r="379" spans="1:22" s="353" customFormat="1" ht="18.75" x14ac:dyDescent="0.3">
      <c r="A379" s="354" t="s">
        <v>586</v>
      </c>
      <c r="B379" s="369" t="s">
        <v>69</v>
      </c>
      <c r="C379" s="369" t="s">
        <v>57</v>
      </c>
      <c r="D379" s="356"/>
      <c r="E379" s="356"/>
      <c r="F379" s="356"/>
      <c r="G379" s="356">
        <f t="shared" si="203"/>
        <v>75</v>
      </c>
      <c r="H379" s="357">
        <v>75</v>
      </c>
      <c r="I379" s="356"/>
      <c r="J379" s="356"/>
      <c r="K379" s="357"/>
      <c r="L379" s="357"/>
      <c r="M379" s="357"/>
      <c r="N379" s="357"/>
      <c r="O379" s="357"/>
      <c r="P379" s="357"/>
      <c r="Q379" s="357"/>
      <c r="R379" s="357"/>
      <c r="S379" s="352">
        <f t="shared" si="177"/>
        <v>0</v>
      </c>
      <c r="T379" s="356">
        <f t="shared" si="180"/>
        <v>75</v>
      </c>
      <c r="U379" s="358">
        <f t="shared" si="181"/>
        <v>75</v>
      </c>
      <c r="V379" s="358">
        <f t="shared" si="182"/>
        <v>0</v>
      </c>
    </row>
    <row r="380" spans="1:22" s="353" customFormat="1" ht="18.75" x14ac:dyDescent="0.3">
      <c r="A380" s="354" t="s">
        <v>587</v>
      </c>
      <c r="B380" s="369" t="s">
        <v>69</v>
      </c>
      <c r="C380" s="369" t="s">
        <v>57</v>
      </c>
      <c r="D380" s="356"/>
      <c r="E380" s="356"/>
      <c r="F380" s="356"/>
      <c r="G380" s="356">
        <f t="shared" si="203"/>
        <v>75</v>
      </c>
      <c r="H380" s="357">
        <v>75</v>
      </c>
      <c r="I380" s="356"/>
      <c r="J380" s="356"/>
      <c r="K380" s="357"/>
      <c r="L380" s="357"/>
      <c r="M380" s="357"/>
      <c r="N380" s="357"/>
      <c r="O380" s="357"/>
      <c r="P380" s="357"/>
      <c r="Q380" s="357"/>
      <c r="R380" s="357"/>
      <c r="S380" s="352">
        <f t="shared" si="177"/>
        <v>0</v>
      </c>
      <c r="T380" s="356">
        <f t="shared" si="180"/>
        <v>75</v>
      </c>
      <c r="U380" s="358">
        <f t="shared" si="181"/>
        <v>75</v>
      </c>
      <c r="V380" s="358">
        <f t="shared" si="182"/>
        <v>0</v>
      </c>
    </row>
    <row r="381" spans="1:22" s="353" customFormat="1" ht="18.75" x14ac:dyDescent="0.3">
      <c r="A381" s="354" t="s">
        <v>555</v>
      </c>
      <c r="B381" s="369" t="s">
        <v>69</v>
      </c>
      <c r="C381" s="369" t="s">
        <v>57</v>
      </c>
      <c r="D381" s="356"/>
      <c r="E381" s="356"/>
      <c r="F381" s="356"/>
      <c r="G381" s="356">
        <f t="shared" si="203"/>
        <v>75</v>
      </c>
      <c r="H381" s="357">
        <v>75</v>
      </c>
      <c r="I381" s="356"/>
      <c r="J381" s="356"/>
      <c r="K381" s="357"/>
      <c r="L381" s="357"/>
      <c r="M381" s="357"/>
      <c r="N381" s="357"/>
      <c r="O381" s="357"/>
      <c r="P381" s="357"/>
      <c r="Q381" s="357"/>
      <c r="R381" s="357"/>
      <c r="S381" s="352">
        <f t="shared" si="177"/>
        <v>0</v>
      </c>
      <c r="T381" s="356">
        <f t="shared" si="180"/>
        <v>75</v>
      </c>
      <c r="U381" s="358">
        <f t="shared" si="181"/>
        <v>75</v>
      </c>
      <c r="V381" s="358">
        <f t="shared" si="182"/>
        <v>0</v>
      </c>
    </row>
    <row r="382" spans="1:22" s="353" customFormat="1" ht="18.75" x14ac:dyDescent="0.3">
      <c r="A382" s="354" t="s">
        <v>556</v>
      </c>
      <c r="B382" s="369" t="s">
        <v>69</v>
      </c>
      <c r="C382" s="369" t="s">
        <v>57</v>
      </c>
      <c r="D382" s="356"/>
      <c r="E382" s="356"/>
      <c r="F382" s="356"/>
      <c r="G382" s="356">
        <f t="shared" si="203"/>
        <v>225</v>
      </c>
      <c r="H382" s="357">
        <v>225</v>
      </c>
      <c r="I382" s="356"/>
      <c r="J382" s="356"/>
      <c r="K382" s="357"/>
      <c r="L382" s="357"/>
      <c r="M382" s="357"/>
      <c r="N382" s="357"/>
      <c r="O382" s="357"/>
      <c r="P382" s="357"/>
      <c r="Q382" s="357"/>
      <c r="R382" s="357"/>
      <c r="S382" s="352">
        <f t="shared" si="177"/>
        <v>0</v>
      </c>
      <c r="T382" s="356">
        <f t="shared" si="180"/>
        <v>225</v>
      </c>
      <c r="U382" s="358">
        <f t="shared" si="181"/>
        <v>225</v>
      </c>
      <c r="V382" s="358">
        <f t="shared" si="182"/>
        <v>0</v>
      </c>
    </row>
    <row r="383" spans="1:22" s="353" customFormat="1" ht="18.75" x14ac:dyDescent="0.3">
      <c r="A383" s="354" t="s">
        <v>559</v>
      </c>
      <c r="B383" s="369" t="s">
        <v>69</v>
      </c>
      <c r="C383" s="369" t="s">
        <v>57</v>
      </c>
      <c r="D383" s="356"/>
      <c r="E383" s="356"/>
      <c r="F383" s="356"/>
      <c r="G383" s="356">
        <f t="shared" si="203"/>
        <v>150</v>
      </c>
      <c r="H383" s="357">
        <v>150</v>
      </c>
      <c r="I383" s="356"/>
      <c r="J383" s="356"/>
      <c r="K383" s="357"/>
      <c r="L383" s="357"/>
      <c r="M383" s="357"/>
      <c r="N383" s="357"/>
      <c r="O383" s="357"/>
      <c r="P383" s="357"/>
      <c r="Q383" s="357"/>
      <c r="R383" s="357"/>
      <c r="S383" s="352">
        <f t="shared" si="177"/>
        <v>0</v>
      </c>
      <c r="T383" s="356">
        <f t="shared" si="180"/>
        <v>150</v>
      </c>
      <c r="U383" s="358">
        <f t="shared" si="181"/>
        <v>150</v>
      </c>
      <c r="V383" s="358">
        <f t="shared" si="182"/>
        <v>0</v>
      </c>
    </row>
    <row r="384" spans="1:22" s="353" customFormat="1" ht="18.75" x14ac:dyDescent="0.3">
      <c r="A384" s="354" t="s">
        <v>557</v>
      </c>
      <c r="B384" s="369" t="s">
        <v>69</v>
      </c>
      <c r="C384" s="369" t="s">
        <v>57</v>
      </c>
      <c r="D384" s="356"/>
      <c r="E384" s="356"/>
      <c r="F384" s="356"/>
      <c r="G384" s="356">
        <f t="shared" si="203"/>
        <v>75</v>
      </c>
      <c r="H384" s="357">
        <v>75</v>
      </c>
      <c r="I384" s="356"/>
      <c r="J384" s="356"/>
      <c r="K384" s="357"/>
      <c r="L384" s="357"/>
      <c r="M384" s="357"/>
      <c r="N384" s="357"/>
      <c r="O384" s="357"/>
      <c r="P384" s="357"/>
      <c r="Q384" s="357"/>
      <c r="R384" s="357"/>
      <c r="S384" s="352">
        <f t="shared" si="177"/>
        <v>0</v>
      </c>
      <c r="T384" s="356">
        <f t="shared" si="180"/>
        <v>75</v>
      </c>
      <c r="U384" s="358">
        <f t="shared" si="181"/>
        <v>75</v>
      </c>
      <c r="V384" s="358">
        <f t="shared" si="182"/>
        <v>0</v>
      </c>
    </row>
    <row r="385" spans="1:22" s="353" customFormat="1" ht="18.75" x14ac:dyDescent="0.3">
      <c r="A385" s="354" t="s">
        <v>558</v>
      </c>
      <c r="B385" s="369" t="s">
        <v>69</v>
      </c>
      <c r="C385" s="369" t="s">
        <v>57</v>
      </c>
      <c r="D385" s="356"/>
      <c r="E385" s="356"/>
      <c r="F385" s="356"/>
      <c r="G385" s="356">
        <f t="shared" si="203"/>
        <v>75</v>
      </c>
      <c r="H385" s="357">
        <v>75</v>
      </c>
      <c r="I385" s="356"/>
      <c r="J385" s="356"/>
      <c r="K385" s="357"/>
      <c r="L385" s="357"/>
      <c r="M385" s="357"/>
      <c r="N385" s="357"/>
      <c r="O385" s="357"/>
      <c r="P385" s="357"/>
      <c r="Q385" s="357"/>
      <c r="R385" s="357"/>
      <c r="S385" s="352">
        <f t="shared" si="177"/>
        <v>0</v>
      </c>
      <c r="T385" s="356">
        <f t="shared" si="180"/>
        <v>75</v>
      </c>
      <c r="U385" s="358">
        <f t="shared" si="181"/>
        <v>75</v>
      </c>
      <c r="V385" s="358">
        <f t="shared" si="182"/>
        <v>0</v>
      </c>
    </row>
    <row r="386" spans="1:22" s="353" customFormat="1" ht="18.75" x14ac:dyDescent="0.3">
      <c r="A386" s="354" t="s">
        <v>280</v>
      </c>
      <c r="B386" s="369" t="s">
        <v>69</v>
      </c>
      <c r="C386" s="369" t="s">
        <v>57</v>
      </c>
      <c r="D386" s="356"/>
      <c r="E386" s="356"/>
      <c r="F386" s="356"/>
      <c r="G386" s="356">
        <f t="shared" si="203"/>
        <v>75</v>
      </c>
      <c r="H386" s="357">
        <v>75</v>
      </c>
      <c r="I386" s="356"/>
      <c r="J386" s="356"/>
      <c r="K386" s="357"/>
      <c r="L386" s="357"/>
      <c r="M386" s="357"/>
      <c r="N386" s="357"/>
      <c r="O386" s="357"/>
      <c r="P386" s="357"/>
      <c r="Q386" s="357"/>
      <c r="R386" s="357"/>
      <c r="S386" s="352">
        <f t="shared" si="177"/>
        <v>0</v>
      </c>
      <c r="T386" s="356">
        <f t="shared" si="180"/>
        <v>75</v>
      </c>
      <c r="U386" s="358">
        <f t="shared" si="181"/>
        <v>75</v>
      </c>
      <c r="V386" s="358">
        <f t="shared" si="182"/>
        <v>0</v>
      </c>
    </row>
    <row r="387" spans="1:22" s="363" customFormat="1" ht="60" customHeight="1" x14ac:dyDescent="0.3">
      <c r="A387" s="361" t="s">
        <v>759</v>
      </c>
      <c r="B387" s="370" t="s">
        <v>69</v>
      </c>
      <c r="C387" s="370" t="s">
        <v>57</v>
      </c>
      <c r="D387" s="362"/>
      <c r="E387" s="362"/>
      <c r="F387" s="362"/>
      <c r="G387" s="362">
        <f t="shared" si="179"/>
        <v>1756</v>
      </c>
      <c r="H387" s="362">
        <f>SUM(H388:H390)</f>
        <v>88</v>
      </c>
      <c r="I387" s="362">
        <f t="shared" ref="I387:V387" si="204">SUM(I388:I390)</f>
        <v>1668</v>
      </c>
      <c r="J387" s="362">
        <f t="shared" si="204"/>
        <v>0</v>
      </c>
      <c r="K387" s="362">
        <f t="shared" ref="K387:L387" si="205">SUM(K388:K390)</f>
        <v>0</v>
      </c>
      <c r="L387" s="362">
        <f t="shared" si="205"/>
        <v>0</v>
      </c>
      <c r="M387" s="362">
        <f t="shared" si="204"/>
        <v>0</v>
      </c>
      <c r="N387" s="362">
        <f t="shared" si="204"/>
        <v>0</v>
      </c>
      <c r="O387" s="362">
        <f t="shared" si="204"/>
        <v>0</v>
      </c>
      <c r="P387" s="362">
        <f t="shared" si="204"/>
        <v>0</v>
      </c>
      <c r="Q387" s="362">
        <f t="shared" si="204"/>
        <v>0</v>
      </c>
      <c r="R387" s="362">
        <f t="shared" si="204"/>
        <v>0</v>
      </c>
      <c r="S387" s="362">
        <f t="shared" si="204"/>
        <v>0</v>
      </c>
      <c r="T387" s="362">
        <f t="shared" si="204"/>
        <v>1756</v>
      </c>
      <c r="U387" s="362">
        <f t="shared" si="204"/>
        <v>88</v>
      </c>
      <c r="V387" s="362">
        <f t="shared" si="204"/>
        <v>1668</v>
      </c>
    </row>
    <row r="388" spans="1:22" s="353" customFormat="1" ht="29.25" customHeight="1" x14ac:dyDescent="0.3">
      <c r="A388" s="354" t="s">
        <v>607</v>
      </c>
      <c r="B388" s="369" t="s">
        <v>69</v>
      </c>
      <c r="C388" s="369" t="s">
        <v>57</v>
      </c>
      <c r="D388" s="356"/>
      <c r="E388" s="356"/>
      <c r="F388" s="356"/>
      <c r="G388" s="356">
        <f t="shared" si="179"/>
        <v>762</v>
      </c>
      <c r="H388" s="357">
        <v>38</v>
      </c>
      <c r="I388" s="356">
        <v>724</v>
      </c>
      <c r="J388" s="356"/>
      <c r="K388" s="357"/>
      <c r="L388" s="357"/>
      <c r="M388" s="357"/>
      <c r="N388" s="357"/>
      <c r="O388" s="357"/>
      <c r="P388" s="357"/>
      <c r="Q388" s="357"/>
      <c r="R388" s="357"/>
      <c r="S388" s="352">
        <f t="shared" si="177"/>
        <v>0</v>
      </c>
      <c r="T388" s="356">
        <f t="shared" si="180"/>
        <v>762</v>
      </c>
      <c r="U388" s="358">
        <f t="shared" si="181"/>
        <v>38</v>
      </c>
      <c r="V388" s="358">
        <f t="shared" si="182"/>
        <v>724</v>
      </c>
    </row>
    <row r="389" spans="1:22" s="353" customFormat="1" ht="29.25" customHeight="1" x14ac:dyDescent="0.3">
      <c r="A389" s="354" t="s">
        <v>608</v>
      </c>
      <c r="B389" s="369" t="s">
        <v>69</v>
      </c>
      <c r="C389" s="369" t="s">
        <v>57</v>
      </c>
      <c r="D389" s="356"/>
      <c r="E389" s="356"/>
      <c r="F389" s="356"/>
      <c r="G389" s="356">
        <f t="shared" si="179"/>
        <v>505.2</v>
      </c>
      <c r="H389" s="357">
        <v>25.2</v>
      </c>
      <c r="I389" s="356">
        <v>480</v>
      </c>
      <c r="J389" s="356"/>
      <c r="K389" s="357"/>
      <c r="L389" s="357"/>
      <c r="M389" s="357"/>
      <c r="N389" s="357"/>
      <c r="O389" s="357"/>
      <c r="P389" s="357"/>
      <c r="Q389" s="357"/>
      <c r="R389" s="357"/>
      <c r="S389" s="352">
        <f t="shared" si="177"/>
        <v>0</v>
      </c>
      <c r="T389" s="356">
        <f t="shared" si="180"/>
        <v>505.2</v>
      </c>
      <c r="U389" s="358">
        <f t="shared" si="181"/>
        <v>25.2</v>
      </c>
      <c r="V389" s="358">
        <f t="shared" si="182"/>
        <v>480</v>
      </c>
    </row>
    <row r="390" spans="1:22" s="353" customFormat="1" ht="29.25" customHeight="1" x14ac:dyDescent="0.3">
      <c r="A390" s="354" t="s">
        <v>609</v>
      </c>
      <c r="B390" s="369" t="s">
        <v>69</v>
      </c>
      <c r="C390" s="369" t="s">
        <v>57</v>
      </c>
      <c r="D390" s="356"/>
      <c r="E390" s="356"/>
      <c r="F390" s="356"/>
      <c r="G390" s="356">
        <f t="shared" si="179"/>
        <v>488.8</v>
      </c>
      <c r="H390" s="357">
        <v>24.8</v>
      </c>
      <c r="I390" s="356">
        <v>464</v>
      </c>
      <c r="J390" s="356"/>
      <c r="K390" s="357"/>
      <c r="L390" s="357"/>
      <c r="M390" s="357"/>
      <c r="N390" s="357"/>
      <c r="O390" s="357"/>
      <c r="P390" s="357"/>
      <c r="Q390" s="357"/>
      <c r="R390" s="357"/>
      <c r="S390" s="352">
        <f t="shared" si="177"/>
        <v>0</v>
      </c>
      <c r="T390" s="356">
        <f t="shared" si="180"/>
        <v>488.8</v>
      </c>
      <c r="U390" s="358">
        <f t="shared" si="181"/>
        <v>24.8</v>
      </c>
      <c r="V390" s="358">
        <f t="shared" si="182"/>
        <v>464</v>
      </c>
    </row>
    <row r="391" spans="1:22" s="359" customFormat="1" ht="57" customHeight="1" x14ac:dyDescent="0.3">
      <c r="A391" s="349" t="s">
        <v>743</v>
      </c>
      <c r="B391" s="370" t="s">
        <v>69</v>
      </c>
      <c r="C391" s="370" t="s">
        <v>57</v>
      </c>
      <c r="D391" s="351"/>
      <c r="E391" s="351"/>
      <c r="F391" s="351"/>
      <c r="G391" s="351">
        <f t="shared" si="179"/>
        <v>1500</v>
      </c>
      <c r="H391" s="360">
        <v>1500</v>
      </c>
      <c r="I391" s="351"/>
      <c r="J391" s="351"/>
      <c r="K391" s="360"/>
      <c r="L391" s="360"/>
      <c r="M391" s="360"/>
      <c r="N391" s="360"/>
      <c r="O391" s="360"/>
      <c r="P391" s="360"/>
      <c r="Q391" s="360"/>
      <c r="R391" s="360"/>
      <c r="S391" s="352">
        <f t="shared" si="177"/>
        <v>0</v>
      </c>
      <c r="T391" s="351">
        <f t="shared" si="180"/>
        <v>1500</v>
      </c>
      <c r="U391" s="352">
        <f t="shared" si="181"/>
        <v>1500</v>
      </c>
      <c r="V391" s="352">
        <f t="shared" si="182"/>
        <v>0</v>
      </c>
    </row>
    <row r="392" spans="1:22" s="359" customFormat="1" ht="56.25" customHeight="1" x14ac:dyDescent="0.3">
      <c r="A392" s="349" t="s">
        <v>736</v>
      </c>
      <c r="B392" s="370" t="s">
        <v>69</v>
      </c>
      <c r="C392" s="370" t="s">
        <v>57</v>
      </c>
      <c r="D392" s="351"/>
      <c r="E392" s="351"/>
      <c r="F392" s="351"/>
      <c r="G392" s="351">
        <f t="shared" si="179"/>
        <v>2894.2</v>
      </c>
      <c r="H392" s="351">
        <v>153</v>
      </c>
      <c r="I392" s="351">
        <v>2741.2</v>
      </c>
      <c r="J392" s="351"/>
      <c r="K392" s="360"/>
      <c r="L392" s="360"/>
      <c r="M392" s="360"/>
      <c r="N392" s="360"/>
      <c r="O392" s="360"/>
      <c r="P392" s="360"/>
      <c r="Q392" s="360"/>
      <c r="R392" s="360"/>
      <c r="S392" s="352">
        <f t="shared" si="177"/>
        <v>0</v>
      </c>
      <c r="T392" s="351">
        <f t="shared" si="180"/>
        <v>2894.2</v>
      </c>
      <c r="U392" s="352">
        <f t="shared" si="181"/>
        <v>153</v>
      </c>
      <c r="V392" s="352">
        <f t="shared" si="182"/>
        <v>2741.2</v>
      </c>
    </row>
    <row r="393" spans="1:22" s="363" customFormat="1" ht="44.25" customHeight="1" x14ac:dyDescent="0.3">
      <c r="A393" s="361" t="s">
        <v>719</v>
      </c>
      <c r="B393" s="370" t="s">
        <v>69</v>
      </c>
      <c r="C393" s="370" t="s">
        <v>57</v>
      </c>
      <c r="D393" s="362"/>
      <c r="E393" s="362"/>
      <c r="F393" s="362"/>
      <c r="G393" s="362">
        <f t="shared" si="179"/>
        <v>279</v>
      </c>
      <c r="H393" s="362">
        <f>H394+H395+H396+H397+H398</f>
        <v>0</v>
      </c>
      <c r="I393" s="362">
        <f t="shared" ref="I393:V393" si="206">I394+I395+I396+I397+I398</f>
        <v>279</v>
      </c>
      <c r="J393" s="362">
        <f t="shared" si="206"/>
        <v>0</v>
      </c>
      <c r="K393" s="362">
        <f t="shared" ref="K393:L393" si="207">K394+K395+K396+K397+K398</f>
        <v>0</v>
      </c>
      <c r="L393" s="362">
        <f t="shared" si="207"/>
        <v>0</v>
      </c>
      <c r="M393" s="362">
        <f t="shared" si="206"/>
        <v>0</v>
      </c>
      <c r="N393" s="362">
        <f t="shared" si="206"/>
        <v>0</v>
      </c>
      <c r="O393" s="362">
        <f t="shared" si="206"/>
        <v>0</v>
      </c>
      <c r="P393" s="362">
        <f t="shared" si="206"/>
        <v>0</v>
      </c>
      <c r="Q393" s="362">
        <f t="shared" si="206"/>
        <v>0</v>
      </c>
      <c r="R393" s="362">
        <f t="shared" si="206"/>
        <v>0</v>
      </c>
      <c r="S393" s="362">
        <f t="shared" si="206"/>
        <v>0</v>
      </c>
      <c r="T393" s="362">
        <f t="shared" si="206"/>
        <v>279</v>
      </c>
      <c r="U393" s="362">
        <f t="shared" si="206"/>
        <v>0</v>
      </c>
      <c r="V393" s="362">
        <f t="shared" si="206"/>
        <v>279</v>
      </c>
    </row>
    <row r="394" spans="1:22" s="353" customFormat="1" ht="27" customHeight="1" x14ac:dyDescent="0.3">
      <c r="A394" s="354" t="s">
        <v>586</v>
      </c>
      <c r="B394" s="369" t="s">
        <v>69</v>
      </c>
      <c r="C394" s="369" t="s">
        <v>57</v>
      </c>
      <c r="D394" s="356"/>
      <c r="E394" s="356"/>
      <c r="F394" s="356"/>
      <c r="G394" s="356">
        <f t="shared" si="179"/>
        <v>45</v>
      </c>
      <c r="H394" s="356"/>
      <c r="I394" s="357">
        <v>45</v>
      </c>
      <c r="J394" s="356"/>
      <c r="K394" s="357"/>
      <c r="L394" s="357"/>
      <c r="M394" s="357"/>
      <c r="N394" s="357"/>
      <c r="O394" s="357"/>
      <c r="P394" s="357"/>
      <c r="Q394" s="357"/>
      <c r="R394" s="357"/>
      <c r="S394" s="352">
        <f t="shared" si="177"/>
        <v>0</v>
      </c>
      <c r="T394" s="356">
        <f t="shared" si="180"/>
        <v>45</v>
      </c>
      <c r="U394" s="358">
        <f t="shared" si="181"/>
        <v>0</v>
      </c>
      <c r="V394" s="358">
        <f t="shared" si="182"/>
        <v>45</v>
      </c>
    </row>
    <row r="395" spans="1:22" s="353" customFormat="1" ht="27" customHeight="1" x14ac:dyDescent="0.3">
      <c r="A395" s="354" t="s">
        <v>587</v>
      </c>
      <c r="B395" s="369" t="s">
        <v>69</v>
      </c>
      <c r="C395" s="369" t="s">
        <v>57</v>
      </c>
      <c r="D395" s="356"/>
      <c r="E395" s="356"/>
      <c r="F395" s="356"/>
      <c r="G395" s="356">
        <f t="shared" si="179"/>
        <v>94.5</v>
      </c>
      <c r="H395" s="356"/>
      <c r="I395" s="357">
        <v>94.5</v>
      </c>
      <c r="J395" s="356"/>
      <c r="K395" s="357"/>
      <c r="L395" s="357"/>
      <c r="M395" s="357"/>
      <c r="N395" s="357"/>
      <c r="O395" s="357"/>
      <c r="P395" s="357"/>
      <c r="Q395" s="357"/>
      <c r="R395" s="357"/>
      <c r="S395" s="352">
        <f t="shared" si="177"/>
        <v>0</v>
      </c>
      <c r="T395" s="356">
        <f t="shared" si="180"/>
        <v>94.5</v>
      </c>
      <c r="U395" s="358">
        <f t="shared" si="181"/>
        <v>0</v>
      </c>
      <c r="V395" s="358">
        <f t="shared" si="182"/>
        <v>94.5</v>
      </c>
    </row>
    <row r="396" spans="1:22" s="353" customFormat="1" ht="27" customHeight="1" x14ac:dyDescent="0.3">
      <c r="A396" s="354" t="s">
        <v>555</v>
      </c>
      <c r="B396" s="369" t="s">
        <v>69</v>
      </c>
      <c r="C396" s="369" t="s">
        <v>57</v>
      </c>
      <c r="D396" s="356"/>
      <c r="E396" s="356"/>
      <c r="F396" s="356"/>
      <c r="G396" s="356">
        <f t="shared" si="179"/>
        <v>66</v>
      </c>
      <c r="H396" s="356"/>
      <c r="I396" s="357">
        <v>66</v>
      </c>
      <c r="J396" s="356"/>
      <c r="K396" s="357"/>
      <c r="L396" s="357"/>
      <c r="M396" s="357"/>
      <c r="N396" s="357"/>
      <c r="O396" s="357"/>
      <c r="P396" s="357"/>
      <c r="Q396" s="357"/>
      <c r="R396" s="357"/>
      <c r="S396" s="352">
        <f t="shared" si="177"/>
        <v>0</v>
      </c>
      <c r="T396" s="356">
        <f t="shared" si="180"/>
        <v>66</v>
      </c>
      <c r="U396" s="358">
        <f t="shared" si="181"/>
        <v>0</v>
      </c>
      <c r="V396" s="358">
        <f t="shared" si="182"/>
        <v>66</v>
      </c>
    </row>
    <row r="397" spans="1:22" s="353" customFormat="1" ht="27" customHeight="1" x14ac:dyDescent="0.3">
      <c r="A397" s="354" t="s">
        <v>556</v>
      </c>
      <c r="B397" s="369" t="s">
        <v>69</v>
      </c>
      <c r="C397" s="369" t="s">
        <v>57</v>
      </c>
      <c r="D397" s="356"/>
      <c r="E397" s="356"/>
      <c r="F397" s="356"/>
      <c r="G397" s="356">
        <f t="shared" si="179"/>
        <v>28.5</v>
      </c>
      <c r="H397" s="356"/>
      <c r="I397" s="357">
        <v>28.5</v>
      </c>
      <c r="J397" s="356"/>
      <c r="K397" s="357"/>
      <c r="L397" s="357"/>
      <c r="M397" s="357"/>
      <c r="N397" s="357"/>
      <c r="O397" s="357"/>
      <c r="P397" s="357"/>
      <c r="Q397" s="357"/>
      <c r="R397" s="357"/>
      <c r="S397" s="352">
        <f t="shared" si="177"/>
        <v>0</v>
      </c>
      <c r="T397" s="356">
        <f t="shared" si="180"/>
        <v>28.5</v>
      </c>
      <c r="U397" s="358">
        <f t="shared" si="181"/>
        <v>0</v>
      </c>
      <c r="V397" s="358">
        <f t="shared" si="182"/>
        <v>28.5</v>
      </c>
    </row>
    <row r="398" spans="1:22" s="353" customFormat="1" ht="27" customHeight="1" x14ac:dyDescent="0.3">
      <c r="A398" s="354" t="s">
        <v>559</v>
      </c>
      <c r="B398" s="369" t="s">
        <v>69</v>
      </c>
      <c r="C398" s="369" t="s">
        <v>57</v>
      </c>
      <c r="D398" s="356"/>
      <c r="E398" s="356"/>
      <c r="F398" s="356"/>
      <c r="G398" s="356">
        <f t="shared" si="179"/>
        <v>45</v>
      </c>
      <c r="H398" s="356"/>
      <c r="I398" s="357">
        <v>45</v>
      </c>
      <c r="J398" s="356"/>
      <c r="K398" s="357"/>
      <c r="L398" s="357"/>
      <c r="M398" s="357"/>
      <c r="N398" s="357"/>
      <c r="O398" s="357"/>
      <c r="P398" s="357"/>
      <c r="Q398" s="357"/>
      <c r="R398" s="357"/>
      <c r="S398" s="352">
        <f t="shared" si="177"/>
        <v>0</v>
      </c>
      <c r="T398" s="356">
        <f t="shared" si="180"/>
        <v>45</v>
      </c>
      <c r="U398" s="358">
        <f t="shared" si="181"/>
        <v>0</v>
      </c>
      <c r="V398" s="358">
        <f t="shared" si="182"/>
        <v>45</v>
      </c>
    </row>
    <row r="399" spans="1:22" s="353" customFormat="1" ht="21" customHeight="1" x14ac:dyDescent="0.3">
      <c r="A399" s="349" t="s">
        <v>145</v>
      </c>
      <c r="B399" s="370" t="s">
        <v>69</v>
      </c>
      <c r="C399" s="370" t="s">
        <v>84</v>
      </c>
      <c r="D399" s="351">
        <f t="shared" si="163"/>
        <v>169050.6</v>
      </c>
      <c r="E399" s="351">
        <f>SUM(E400+E401+E402+E404+E426+E428+E436+E437+E438)</f>
        <v>101724.5</v>
      </c>
      <c r="F399" s="351">
        <f>SUM(F400+F401+F402+F404+F426+F428+F436+F437+F438)</f>
        <v>67326.100000000006</v>
      </c>
      <c r="G399" s="351">
        <f t="shared" si="179"/>
        <v>163233.9</v>
      </c>
      <c r="H399" s="351">
        <f>SUM(H400+H401+H402+H403+H404+H426+H428+H436+H437+H438+H427)</f>
        <v>100465.9</v>
      </c>
      <c r="I399" s="351">
        <f>SUM(I400+I401+I402+I403+I404+I426+I428+I436+I437+I438+I427)</f>
        <v>62768</v>
      </c>
      <c r="J399" s="351">
        <f>SUM(J400+J401+J402+J403+J404+J426+J428+J436+J437+J438)</f>
        <v>409.6</v>
      </c>
      <c r="K399" s="351">
        <f>SUM(K400+K401+K402+K403+K404+K426+K428+K436+K437+K438)</f>
        <v>0</v>
      </c>
      <c r="L399" s="351">
        <f>SUM(L400+L401+L402+L403+L404+L426+L428+L436+L437+L438)</f>
        <v>0</v>
      </c>
      <c r="M399" s="351">
        <f>SUM(M400+M401+M402+M403+M404+M426+M428+M436+M437+M438+M427)</f>
        <v>0</v>
      </c>
      <c r="N399" s="351">
        <f>SUM(N400+N401+N402+N403+N404+N426+N428+N436+N437+N438)</f>
        <v>0</v>
      </c>
      <c r="O399" s="351">
        <f>SUM(O400+O401+O402+O403+O404+O426+O428+O436+O437+O438+O427)</f>
        <v>0</v>
      </c>
      <c r="P399" s="351">
        <f>SUM(P400+P401+P402+P403+P404+P426+P428+P436+P437+P438)</f>
        <v>0</v>
      </c>
      <c r="Q399" s="351">
        <f>SUM(Q400+Q401+Q402+Q403+Q404+Q426+Q428+Q436+Q437+Q438)</f>
        <v>0</v>
      </c>
      <c r="R399" s="351">
        <f>SUM(R400+R401+R402+R403+R404+R426+R428+R436+R437+R438)</f>
        <v>0</v>
      </c>
      <c r="S399" s="351">
        <f>SUM(S400+S401+S402+S403+S404+S426+S428+S436+S437+S438+S427)</f>
        <v>409.6</v>
      </c>
      <c r="T399" s="351">
        <f>SUM(T400+T401+T402+T403+T404+T426+T428+T436+T437+T438+T427)</f>
        <v>163643.5</v>
      </c>
      <c r="U399" s="351">
        <f>SUM(U400+U401+U402+U403+U404+U426+U428+U436+U437+U438+U427)</f>
        <v>100875.5</v>
      </c>
      <c r="V399" s="351">
        <f>SUM(V400+V401+V402+V403+V404+V426+V428+V436+V437+V438+V427)</f>
        <v>62768</v>
      </c>
    </row>
    <row r="400" spans="1:22" s="353" customFormat="1" ht="27.75" customHeight="1" x14ac:dyDescent="0.3">
      <c r="A400" s="354" t="s">
        <v>283</v>
      </c>
      <c r="B400" s="369" t="s">
        <v>69</v>
      </c>
      <c r="C400" s="369" t="s">
        <v>84</v>
      </c>
      <c r="D400" s="356">
        <f t="shared" si="163"/>
        <v>20481</v>
      </c>
      <c r="E400" s="356">
        <v>20481</v>
      </c>
      <c r="F400" s="356"/>
      <c r="G400" s="356">
        <f t="shared" si="179"/>
        <v>22200.5</v>
      </c>
      <c r="H400" s="356">
        <v>22200.5</v>
      </c>
      <c r="I400" s="356"/>
      <c r="J400" s="356">
        <v>-51.4</v>
      </c>
      <c r="K400" s="357"/>
      <c r="L400" s="357"/>
      <c r="M400" s="357"/>
      <c r="N400" s="357"/>
      <c r="O400" s="357"/>
      <c r="P400" s="357"/>
      <c r="Q400" s="357"/>
      <c r="R400" s="357"/>
      <c r="S400" s="352">
        <f t="shared" si="177"/>
        <v>-51.4</v>
      </c>
      <c r="T400" s="356">
        <f t="shared" si="180"/>
        <v>22149.1</v>
      </c>
      <c r="U400" s="358">
        <f>H400+J400+K400+M400+N400+L400</f>
        <v>22149.1</v>
      </c>
      <c r="V400" s="358">
        <f t="shared" si="182"/>
        <v>0</v>
      </c>
    </row>
    <row r="401" spans="1:22" s="353" customFormat="1" ht="18.75" customHeight="1" x14ac:dyDescent="0.3">
      <c r="A401" s="354" t="s">
        <v>282</v>
      </c>
      <c r="B401" s="369" t="s">
        <v>69</v>
      </c>
      <c r="C401" s="369" t="s">
        <v>84</v>
      </c>
      <c r="D401" s="356">
        <f t="shared" si="163"/>
        <v>28762.799999999999</v>
      </c>
      <c r="E401" s="356">
        <v>28762.799999999999</v>
      </c>
      <c r="F401" s="356"/>
      <c r="G401" s="356">
        <f t="shared" si="179"/>
        <v>30528.600000000002</v>
      </c>
      <c r="H401" s="356">
        <v>30438.9</v>
      </c>
      <c r="I401" s="356">
        <v>89.7</v>
      </c>
      <c r="J401" s="356"/>
      <c r="K401" s="357"/>
      <c r="L401" s="357"/>
      <c r="M401" s="357"/>
      <c r="N401" s="357"/>
      <c r="O401" s="357"/>
      <c r="P401" s="357"/>
      <c r="Q401" s="357"/>
      <c r="R401" s="357"/>
      <c r="S401" s="352">
        <f t="shared" si="177"/>
        <v>0</v>
      </c>
      <c r="T401" s="356">
        <f t="shared" si="180"/>
        <v>30528.600000000002</v>
      </c>
      <c r="U401" s="358">
        <f t="shared" si="181"/>
        <v>30438.9</v>
      </c>
      <c r="V401" s="358">
        <f t="shared" si="182"/>
        <v>89.7</v>
      </c>
    </row>
    <row r="402" spans="1:22" s="353" customFormat="1" ht="24.75" hidden="1" customHeight="1" x14ac:dyDescent="0.3">
      <c r="A402" s="354" t="s">
        <v>21</v>
      </c>
      <c r="B402" s="369" t="s">
        <v>69</v>
      </c>
      <c r="C402" s="369" t="s">
        <v>84</v>
      </c>
      <c r="D402" s="356">
        <f t="shared" si="163"/>
        <v>0</v>
      </c>
      <c r="E402" s="356"/>
      <c r="F402" s="356"/>
      <c r="G402" s="356">
        <f t="shared" si="179"/>
        <v>0</v>
      </c>
      <c r="H402" s="356"/>
      <c r="I402" s="356"/>
      <c r="J402" s="356"/>
      <c r="K402" s="357"/>
      <c r="L402" s="357"/>
      <c r="M402" s="357"/>
      <c r="N402" s="357"/>
      <c r="O402" s="357"/>
      <c r="P402" s="357"/>
      <c r="Q402" s="357"/>
      <c r="R402" s="357"/>
      <c r="S402" s="352">
        <f t="shared" si="177"/>
        <v>0</v>
      </c>
      <c r="T402" s="356">
        <f t="shared" si="180"/>
        <v>0</v>
      </c>
      <c r="U402" s="358">
        <f t="shared" si="181"/>
        <v>0</v>
      </c>
      <c r="V402" s="358">
        <f t="shared" si="182"/>
        <v>0</v>
      </c>
    </row>
    <row r="403" spans="1:22" s="353" customFormat="1" ht="62.25" hidden="1" customHeight="1" x14ac:dyDescent="0.3">
      <c r="A403" s="354" t="s">
        <v>686</v>
      </c>
      <c r="B403" s="369" t="s">
        <v>69</v>
      </c>
      <c r="C403" s="369" t="s">
        <v>84</v>
      </c>
      <c r="D403" s="356"/>
      <c r="E403" s="356"/>
      <c r="F403" s="356"/>
      <c r="G403" s="356">
        <f t="shared" si="179"/>
        <v>0</v>
      </c>
      <c r="H403" s="356">
        <v>0</v>
      </c>
      <c r="I403" s="356"/>
      <c r="J403" s="356"/>
      <c r="K403" s="357"/>
      <c r="L403" s="357"/>
      <c r="M403" s="357"/>
      <c r="N403" s="357"/>
      <c r="O403" s="357"/>
      <c r="P403" s="357"/>
      <c r="Q403" s="357"/>
      <c r="R403" s="357"/>
      <c r="S403" s="352">
        <f t="shared" si="177"/>
        <v>0</v>
      </c>
      <c r="T403" s="356">
        <f t="shared" si="180"/>
        <v>0</v>
      </c>
      <c r="U403" s="358">
        <f t="shared" si="181"/>
        <v>0</v>
      </c>
      <c r="V403" s="358">
        <f t="shared" si="182"/>
        <v>0</v>
      </c>
    </row>
    <row r="404" spans="1:22" s="363" customFormat="1" ht="39.75" customHeight="1" x14ac:dyDescent="0.3">
      <c r="A404" s="361" t="s">
        <v>760</v>
      </c>
      <c r="B404" s="370" t="s">
        <v>69</v>
      </c>
      <c r="C404" s="370" t="s">
        <v>84</v>
      </c>
      <c r="D404" s="362">
        <f t="shared" ref="D404:D470" si="208">SUM(E404:F404)</f>
        <v>2423</v>
      </c>
      <c r="E404" s="362">
        <v>2423</v>
      </c>
      <c r="F404" s="362"/>
      <c r="G404" s="362">
        <f t="shared" si="179"/>
        <v>3291.9</v>
      </c>
      <c r="H404" s="362">
        <f>H405+H425+H423+H422+H421</f>
        <v>3291.9</v>
      </c>
      <c r="I404" s="362">
        <f t="shared" ref="I404:V404" si="209">I405+I425+I423+I422+I421</f>
        <v>0</v>
      </c>
      <c r="J404" s="362">
        <f t="shared" si="209"/>
        <v>0</v>
      </c>
      <c r="K404" s="362">
        <f t="shared" ref="K404:L404" si="210">K405+K425+K423+K422+K421</f>
        <v>0</v>
      </c>
      <c r="L404" s="362">
        <f t="shared" si="210"/>
        <v>0</v>
      </c>
      <c r="M404" s="362">
        <f t="shared" si="209"/>
        <v>0</v>
      </c>
      <c r="N404" s="362">
        <f t="shared" si="209"/>
        <v>0</v>
      </c>
      <c r="O404" s="362">
        <f t="shared" si="209"/>
        <v>0</v>
      </c>
      <c r="P404" s="362">
        <f t="shared" si="209"/>
        <v>0</v>
      </c>
      <c r="Q404" s="362">
        <f t="shared" si="209"/>
        <v>0</v>
      </c>
      <c r="R404" s="362">
        <f t="shared" si="209"/>
        <v>0</v>
      </c>
      <c r="S404" s="362">
        <f t="shared" si="209"/>
        <v>0</v>
      </c>
      <c r="T404" s="362">
        <f t="shared" si="209"/>
        <v>3291.9</v>
      </c>
      <c r="U404" s="362">
        <f t="shared" si="209"/>
        <v>3291.9</v>
      </c>
      <c r="V404" s="362">
        <f t="shared" si="209"/>
        <v>0</v>
      </c>
    </row>
    <row r="405" spans="1:22" s="353" customFormat="1" ht="18.75" x14ac:dyDescent="0.3">
      <c r="A405" s="354" t="s">
        <v>48</v>
      </c>
      <c r="B405" s="369" t="s">
        <v>69</v>
      </c>
      <c r="C405" s="369" t="s">
        <v>84</v>
      </c>
      <c r="D405" s="356">
        <f t="shared" si="208"/>
        <v>0</v>
      </c>
      <c r="E405" s="356"/>
      <c r="F405" s="356"/>
      <c r="G405" s="356">
        <f t="shared" si="179"/>
        <v>2764.3</v>
      </c>
      <c r="H405" s="356">
        <v>2764.3</v>
      </c>
      <c r="I405" s="356"/>
      <c r="J405" s="356"/>
      <c r="K405" s="357"/>
      <c r="L405" s="357"/>
      <c r="M405" s="357"/>
      <c r="N405" s="357"/>
      <c r="O405" s="357"/>
      <c r="P405" s="357"/>
      <c r="Q405" s="357"/>
      <c r="R405" s="357"/>
      <c r="S405" s="352">
        <f t="shared" si="177"/>
        <v>0</v>
      </c>
      <c r="T405" s="356">
        <f t="shared" si="180"/>
        <v>2764.3</v>
      </c>
      <c r="U405" s="358">
        <f t="shared" si="181"/>
        <v>2764.3</v>
      </c>
      <c r="V405" s="358">
        <f t="shared" si="182"/>
        <v>0</v>
      </c>
    </row>
    <row r="406" spans="1:22" s="353" customFormat="1" ht="18.75" hidden="1" x14ac:dyDescent="0.3">
      <c r="A406" s="354" t="s">
        <v>89</v>
      </c>
      <c r="B406" s="369" t="s">
        <v>69</v>
      </c>
      <c r="C406" s="369" t="s">
        <v>84</v>
      </c>
      <c r="D406" s="356">
        <f t="shared" si="208"/>
        <v>0</v>
      </c>
      <c r="E406" s="356"/>
      <c r="F406" s="356"/>
      <c r="G406" s="356">
        <f t="shared" si="179"/>
        <v>0</v>
      </c>
      <c r="H406" s="356"/>
      <c r="I406" s="356"/>
      <c r="J406" s="356"/>
      <c r="K406" s="357"/>
      <c r="L406" s="357"/>
      <c r="M406" s="357"/>
      <c r="N406" s="357"/>
      <c r="O406" s="357"/>
      <c r="P406" s="357"/>
      <c r="Q406" s="357"/>
      <c r="R406" s="357"/>
      <c r="S406" s="352">
        <f t="shared" ref="S406:S469" si="211">SUM(J406:R406)</f>
        <v>0</v>
      </c>
      <c r="T406" s="356">
        <f t="shared" si="180"/>
        <v>0</v>
      </c>
      <c r="U406" s="358">
        <f t="shared" si="181"/>
        <v>0</v>
      </c>
      <c r="V406" s="358">
        <f t="shared" si="182"/>
        <v>0</v>
      </c>
    </row>
    <row r="407" spans="1:22" s="353" customFormat="1" ht="18.75" hidden="1" x14ac:dyDescent="0.3">
      <c r="A407" s="354" t="s">
        <v>90</v>
      </c>
      <c r="B407" s="369" t="s">
        <v>69</v>
      </c>
      <c r="C407" s="369" t="s">
        <v>84</v>
      </c>
      <c r="D407" s="356">
        <f t="shared" si="208"/>
        <v>0</v>
      </c>
      <c r="E407" s="356"/>
      <c r="F407" s="356"/>
      <c r="G407" s="356">
        <f t="shared" si="179"/>
        <v>0</v>
      </c>
      <c r="H407" s="356"/>
      <c r="I407" s="356"/>
      <c r="J407" s="356"/>
      <c r="K407" s="357"/>
      <c r="L407" s="357"/>
      <c r="M407" s="357"/>
      <c r="N407" s="357"/>
      <c r="O407" s="357"/>
      <c r="P407" s="357"/>
      <c r="Q407" s="357"/>
      <c r="R407" s="357"/>
      <c r="S407" s="352">
        <f t="shared" si="211"/>
        <v>0</v>
      </c>
      <c r="T407" s="356">
        <f t="shared" si="180"/>
        <v>0</v>
      </c>
      <c r="U407" s="358">
        <f t="shared" si="181"/>
        <v>0</v>
      </c>
      <c r="V407" s="358">
        <f t="shared" si="182"/>
        <v>0</v>
      </c>
    </row>
    <row r="408" spans="1:22" s="353" customFormat="1" ht="18.75" hidden="1" x14ac:dyDescent="0.3">
      <c r="A408" s="354" t="s">
        <v>93</v>
      </c>
      <c r="B408" s="369" t="s">
        <v>69</v>
      </c>
      <c r="C408" s="369" t="s">
        <v>84</v>
      </c>
      <c r="D408" s="356">
        <f t="shared" si="208"/>
        <v>0</v>
      </c>
      <c r="E408" s="356"/>
      <c r="F408" s="356"/>
      <c r="G408" s="356">
        <f t="shared" si="179"/>
        <v>0</v>
      </c>
      <c r="H408" s="356"/>
      <c r="I408" s="356"/>
      <c r="J408" s="356"/>
      <c r="K408" s="357"/>
      <c r="L408" s="357"/>
      <c r="M408" s="357"/>
      <c r="N408" s="357"/>
      <c r="O408" s="357"/>
      <c r="P408" s="357"/>
      <c r="Q408" s="357"/>
      <c r="R408" s="357"/>
      <c r="S408" s="352">
        <f t="shared" si="211"/>
        <v>0</v>
      </c>
      <c r="T408" s="356">
        <f t="shared" ref="T408:T470" si="212">SUM(U408:V408)</f>
        <v>0</v>
      </c>
      <c r="U408" s="358">
        <f t="shared" ref="U408:U470" si="213">H408+J408+K408+M408+N408</f>
        <v>0</v>
      </c>
      <c r="V408" s="358">
        <f t="shared" ref="V408:V470" si="214">SUM(I408+O408+P408+Q408+R408)</f>
        <v>0</v>
      </c>
    </row>
    <row r="409" spans="1:22" s="353" customFormat="1" ht="18.75" hidden="1" x14ac:dyDescent="0.3">
      <c r="A409" s="354" t="s">
        <v>91</v>
      </c>
      <c r="B409" s="369" t="s">
        <v>69</v>
      </c>
      <c r="C409" s="369" t="s">
        <v>84</v>
      </c>
      <c r="D409" s="356">
        <f t="shared" si="208"/>
        <v>0</v>
      </c>
      <c r="E409" s="356"/>
      <c r="F409" s="356"/>
      <c r="G409" s="356">
        <f t="shared" si="179"/>
        <v>0</v>
      </c>
      <c r="H409" s="356"/>
      <c r="I409" s="356"/>
      <c r="J409" s="356"/>
      <c r="K409" s="357"/>
      <c r="L409" s="357"/>
      <c r="M409" s="357"/>
      <c r="N409" s="357"/>
      <c r="O409" s="357"/>
      <c r="P409" s="357"/>
      <c r="Q409" s="357"/>
      <c r="R409" s="357"/>
      <c r="S409" s="352">
        <f t="shared" si="211"/>
        <v>0</v>
      </c>
      <c r="T409" s="356">
        <f t="shared" si="212"/>
        <v>0</v>
      </c>
      <c r="U409" s="358">
        <f t="shared" si="213"/>
        <v>0</v>
      </c>
      <c r="V409" s="358">
        <f t="shared" si="214"/>
        <v>0</v>
      </c>
    </row>
    <row r="410" spans="1:22" s="353" customFormat="1" ht="18.75" hidden="1" x14ac:dyDescent="0.3">
      <c r="A410" s="354" t="s">
        <v>94</v>
      </c>
      <c r="B410" s="369" t="s">
        <v>69</v>
      </c>
      <c r="C410" s="369" t="s">
        <v>84</v>
      </c>
      <c r="D410" s="356">
        <f t="shared" si="208"/>
        <v>0</v>
      </c>
      <c r="E410" s="356"/>
      <c r="F410" s="356"/>
      <c r="G410" s="356">
        <f t="shared" si="179"/>
        <v>0</v>
      </c>
      <c r="H410" s="356"/>
      <c r="I410" s="356"/>
      <c r="J410" s="356"/>
      <c r="K410" s="357"/>
      <c r="L410" s="357"/>
      <c r="M410" s="357"/>
      <c r="N410" s="357"/>
      <c r="O410" s="357"/>
      <c r="P410" s="357"/>
      <c r="Q410" s="357"/>
      <c r="R410" s="357"/>
      <c r="S410" s="352">
        <f t="shared" si="211"/>
        <v>0</v>
      </c>
      <c r="T410" s="356">
        <f t="shared" si="212"/>
        <v>0</v>
      </c>
      <c r="U410" s="358">
        <f t="shared" si="213"/>
        <v>0</v>
      </c>
      <c r="V410" s="358">
        <f t="shared" si="214"/>
        <v>0</v>
      </c>
    </row>
    <row r="411" spans="1:22" s="353" customFormat="1" ht="18.75" hidden="1" x14ac:dyDescent="0.3">
      <c r="A411" s="354" t="s">
        <v>95</v>
      </c>
      <c r="B411" s="369" t="s">
        <v>69</v>
      </c>
      <c r="C411" s="369" t="s">
        <v>84</v>
      </c>
      <c r="D411" s="356">
        <f t="shared" si="208"/>
        <v>0</v>
      </c>
      <c r="E411" s="356"/>
      <c r="F411" s="356"/>
      <c r="G411" s="356">
        <f t="shared" si="179"/>
        <v>0</v>
      </c>
      <c r="H411" s="356"/>
      <c r="I411" s="356"/>
      <c r="J411" s="356"/>
      <c r="K411" s="357"/>
      <c r="L411" s="357"/>
      <c r="M411" s="357"/>
      <c r="N411" s="357"/>
      <c r="O411" s="357"/>
      <c r="P411" s="357"/>
      <c r="Q411" s="357"/>
      <c r="R411" s="357"/>
      <c r="S411" s="352">
        <f t="shared" si="211"/>
        <v>0</v>
      </c>
      <c r="T411" s="356">
        <f t="shared" si="212"/>
        <v>0</v>
      </c>
      <c r="U411" s="358">
        <f t="shared" si="213"/>
        <v>0</v>
      </c>
      <c r="V411" s="358">
        <f t="shared" si="214"/>
        <v>0</v>
      </c>
    </row>
    <row r="412" spans="1:22" s="353" customFormat="1" ht="18.75" hidden="1" x14ac:dyDescent="0.3">
      <c r="A412" s="354" t="s">
        <v>97</v>
      </c>
      <c r="B412" s="369" t="s">
        <v>69</v>
      </c>
      <c r="C412" s="369" t="s">
        <v>84</v>
      </c>
      <c r="D412" s="356">
        <f t="shared" si="208"/>
        <v>0</v>
      </c>
      <c r="E412" s="356"/>
      <c r="F412" s="356"/>
      <c r="G412" s="356">
        <f t="shared" si="179"/>
        <v>0</v>
      </c>
      <c r="H412" s="356"/>
      <c r="I412" s="356"/>
      <c r="J412" s="356"/>
      <c r="K412" s="357"/>
      <c r="L412" s="357"/>
      <c r="M412" s="357"/>
      <c r="N412" s="357"/>
      <c r="O412" s="357"/>
      <c r="P412" s="357"/>
      <c r="Q412" s="357"/>
      <c r="R412" s="357"/>
      <c r="S412" s="352">
        <f t="shared" si="211"/>
        <v>0</v>
      </c>
      <c r="T412" s="356">
        <f t="shared" si="212"/>
        <v>0</v>
      </c>
      <c r="U412" s="358">
        <f t="shared" si="213"/>
        <v>0</v>
      </c>
      <c r="V412" s="358">
        <f t="shared" si="214"/>
        <v>0</v>
      </c>
    </row>
    <row r="413" spans="1:22" s="353" customFormat="1" ht="18.75" hidden="1" x14ac:dyDescent="0.3">
      <c r="A413" s="354" t="s">
        <v>98</v>
      </c>
      <c r="B413" s="369" t="s">
        <v>69</v>
      </c>
      <c r="C413" s="369" t="s">
        <v>84</v>
      </c>
      <c r="D413" s="356">
        <f t="shared" si="208"/>
        <v>0</v>
      </c>
      <c r="E413" s="356"/>
      <c r="F413" s="356"/>
      <c r="G413" s="356">
        <f t="shared" si="179"/>
        <v>0</v>
      </c>
      <c r="H413" s="356"/>
      <c r="I413" s="356"/>
      <c r="J413" s="356"/>
      <c r="K413" s="357"/>
      <c r="L413" s="357"/>
      <c r="M413" s="357"/>
      <c r="N413" s="357"/>
      <c r="O413" s="357"/>
      <c r="P413" s="357"/>
      <c r="Q413" s="357"/>
      <c r="R413" s="357"/>
      <c r="S413" s="352">
        <f t="shared" si="211"/>
        <v>0</v>
      </c>
      <c r="T413" s="356">
        <f t="shared" si="212"/>
        <v>0</v>
      </c>
      <c r="U413" s="358">
        <f t="shared" si="213"/>
        <v>0</v>
      </c>
      <c r="V413" s="358">
        <f t="shared" si="214"/>
        <v>0</v>
      </c>
    </row>
    <row r="414" spans="1:22" s="353" customFormat="1" ht="18.75" hidden="1" x14ac:dyDescent="0.3">
      <c r="A414" s="354" t="s">
        <v>96</v>
      </c>
      <c r="B414" s="369" t="s">
        <v>69</v>
      </c>
      <c r="C414" s="369" t="s">
        <v>84</v>
      </c>
      <c r="D414" s="356">
        <f t="shared" si="208"/>
        <v>0</v>
      </c>
      <c r="E414" s="356"/>
      <c r="F414" s="356"/>
      <c r="G414" s="356">
        <f t="shared" si="179"/>
        <v>0</v>
      </c>
      <c r="H414" s="356"/>
      <c r="I414" s="356"/>
      <c r="J414" s="356"/>
      <c r="K414" s="357"/>
      <c r="L414" s="357"/>
      <c r="M414" s="357"/>
      <c r="N414" s="357"/>
      <c r="O414" s="357"/>
      <c r="P414" s="357"/>
      <c r="Q414" s="357"/>
      <c r="R414" s="357"/>
      <c r="S414" s="352">
        <f t="shared" si="211"/>
        <v>0</v>
      </c>
      <c r="T414" s="356">
        <f t="shared" si="212"/>
        <v>0</v>
      </c>
      <c r="U414" s="358">
        <f t="shared" si="213"/>
        <v>0</v>
      </c>
      <c r="V414" s="358">
        <f t="shared" si="214"/>
        <v>0</v>
      </c>
    </row>
    <row r="415" spans="1:22" s="353" customFormat="1" ht="18.75" hidden="1" x14ac:dyDescent="0.3">
      <c r="A415" s="354" t="s">
        <v>99</v>
      </c>
      <c r="B415" s="369" t="s">
        <v>69</v>
      </c>
      <c r="C415" s="369" t="s">
        <v>84</v>
      </c>
      <c r="D415" s="356">
        <f t="shared" si="208"/>
        <v>0</v>
      </c>
      <c r="E415" s="356"/>
      <c r="F415" s="356"/>
      <c r="G415" s="356">
        <f t="shared" si="179"/>
        <v>0</v>
      </c>
      <c r="H415" s="356"/>
      <c r="I415" s="356"/>
      <c r="J415" s="356"/>
      <c r="K415" s="357"/>
      <c r="L415" s="357"/>
      <c r="M415" s="357"/>
      <c r="N415" s="357"/>
      <c r="O415" s="357"/>
      <c r="P415" s="357"/>
      <c r="Q415" s="357"/>
      <c r="R415" s="357"/>
      <c r="S415" s="352">
        <f t="shared" si="211"/>
        <v>0</v>
      </c>
      <c r="T415" s="356">
        <f t="shared" si="212"/>
        <v>0</v>
      </c>
      <c r="U415" s="358">
        <f t="shared" si="213"/>
        <v>0</v>
      </c>
      <c r="V415" s="358">
        <f t="shared" si="214"/>
        <v>0</v>
      </c>
    </row>
    <row r="416" spans="1:22" s="353" customFormat="1" ht="18.75" hidden="1" x14ac:dyDescent="0.3">
      <c r="A416" s="354" t="s">
        <v>92</v>
      </c>
      <c r="B416" s="369" t="s">
        <v>69</v>
      </c>
      <c r="C416" s="369" t="s">
        <v>84</v>
      </c>
      <c r="D416" s="356">
        <f t="shared" si="208"/>
        <v>0</v>
      </c>
      <c r="E416" s="356"/>
      <c r="F416" s="356"/>
      <c r="G416" s="356">
        <f t="shared" si="179"/>
        <v>0</v>
      </c>
      <c r="H416" s="356"/>
      <c r="I416" s="356"/>
      <c r="J416" s="356"/>
      <c r="K416" s="357"/>
      <c r="L416" s="357"/>
      <c r="M416" s="357"/>
      <c r="N416" s="357"/>
      <c r="O416" s="357"/>
      <c r="P416" s="357"/>
      <c r="Q416" s="357"/>
      <c r="R416" s="357"/>
      <c r="S416" s="352">
        <f t="shared" si="211"/>
        <v>0</v>
      </c>
      <c r="T416" s="356">
        <f t="shared" si="212"/>
        <v>0</v>
      </c>
      <c r="U416" s="358">
        <f t="shared" si="213"/>
        <v>0</v>
      </c>
      <c r="V416" s="358">
        <f t="shared" si="214"/>
        <v>0</v>
      </c>
    </row>
    <row r="417" spans="1:22" s="353" customFormat="1" ht="18.75" hidden="1" x14ac:dyDescent="0.3">
      <c r="A417" s="354" t="s">
        <v>140</v>
      </c>
      <c r="B417" s="369" t="s">
        <v>69</v>
      </c>
      <c r="C417" s="369" t="s">
        <v>84</v>
      </c>
      <c r="D417" s="356">
        <f t="shared" si="208"/>
        <v>0</v>
      </c>
      <c r="E417" s="356"/>
      <c r="F417" s="356"/>
      <c r="G417" s="356">
        <f t="shared" si="179"/>
        <v>0</v>
      </c>
      <c r="H417" s="356"/>
      <c r="I417" s="356"/>
      <c r="J417" s="356"/>
      <c r="K417" s="357"/>
      <c r="L417" s="357"/>
      <c r="M417" s="357"/>
      <c r="N417" s="357"/>
      <c r="O417" s="357"/>
      <c r="P417" s="357"/>
      <c r="Q417" s="357"/>
      <c r="R417" s="357"/>
      <c r="S417" s="352">
        <f t="shared" si="211"/>
        <v>0</v>
      </c>
      <c r="T417" s="356">
        <f t="shared" si="212"/>
        <v>0</v>
      </c>
      <c r="U417" s="358">
        <f t="shared" si="213"/>
        <v>0</v>
      </c>
      <c r="V417" s="358">
        <f t="shared" si="214"/>
        <v>0</v>
      </c>
    </row>
    <row r="418" spans="1:22" s="353" customFormat="1" ht="18.75" hidden="1" x14ac:dyDescent="0.3">
      <c r="A418" s="354" t="s">
        <v>141</v>
      </c>
      <c r="B418" s="369" t="s">
        <v>69</v>
      </c>
      <c r="C418" s="369" t="s">
        <v>84</v>
      </c>
      <c r="D418" s="356">
        <f t="shared" si="208"/>
        <v>0</v>
      </c>
      <c r="E418" s="356"/>
      <c r="F418" s="356"/>
      <c r="G418" s="356">
        <f t="shared" si="179"/>
        <v>0</v>
      </c>
      <c r="H418" s="356"/>
      <c r="I418" s="356"/>
      <c r="J418" s="356"/>
      <c r="K418" s="357"/>
      <c r="L418" s="357"/>
      <c r="M418" s="357"/>
      <c r="N418" s="357"/>
      <c r="O418" s="357"/>
      <c r="P418" s="357"/>
      <c r="Q418" s="357"/>
      <c r="R418" s="357"/>
      <c r="S418" s="352">
        <f t="shared" si="211"/>
        <v>0</v>
      </c>
      <c r="T418" s="356">
        <f t="shared" si="212"/>
        <v>0</v>
      </c>
      <c r="U418" s="358">
        <f t="shared" si="213"/>
        <v>0</v>
      </c>
      <c r="V418" s="358">
        <f t="shared" si="214"/>
        <v>0</v>
      </c>
    </row>
    <row r="419" spans="1:22" s="353" customFormat="1" ht="26.25" hidden="1" customHeight="1" x14ac:dyDescent="0.3">
      <c r="A419" s="354" t="s">
        <v>142</v>
      </c>
      <c r="B419" s="369" t="s">
        <v>69</v>
      </c>
      <c r="C419" s="369" t="s">
        <v>84</v>
      </c>
      <c r="D419" s="356">
        <f t="shared" si="208"/>
        <v>0</v>
      </c>
      <c r="E419" s="356"/>
      <c r="F419" s="356"/>
      <c r="G419" s="356">
        <f t="shared" si="179"/>
        <v>0</v>
      </c>
      <c r="H419" s="356"/>
      <c r="I419" s="356"/>
      <c r="J419" s="356"/>
      <c r="K419" s="357"/>
      <c r="L419" s="357"/>
      <c r="M419" s="357"/>
      <c r="N419" s="357"/>
      <c r="O419" s="357"/>
      <c r="P419" s="357"/>
      <c r="Q419" s="357"/>
      <c r="R419" s="357"/>
      <c r="S419" s="352">
        <f t="shared" si="211"/>
        <v>0</v>
      </c>
      <c r="T419" s="356">
        <f t="shared" si="212"/>
        <v>0</v>
      </c>
      <c r="U419" s="358">
        <f t="shared" si="213"/>
        <v>0</v>
      </c>
      <c r="V419" s="358">
        <f t="shared" si="214"/>
        <v>0</v>
      </c>
    </row>
    <row r="420" spans="1:22" s="353" customFormat="1" ht="27" hidden="1" customHeight="1" x14ac:dyDescent="0.3">
      <c r="A420" s="354" t="s">
        <v>143</v>
      </c>
      <c r="B420" s="369" t="s">
        <v>69</v>
      </c>
      <c r="C420" s="369" t="s">
        <v>84</v>
      </c>
      <c r="D420" s="356">
        <f t="shared" si="208"/>
        <v>0</v>
      </c>
      <c r="E420" s="356"/>
      <c r="F420" s="356"/>
      <c r="G420" s="356">
        <f t="shared" si="179"/>
        <v>0</v>
      </c>
      <c r="H420" s="356"/>
      <c r="I420" s="356"/>
      <c r="J420" s="356"/>
      <c r="K420" s="357"/>
      <c r="L420" s="357"/>
      <c r="M420" s="357"/>
      <c r="N420" s="357"/>
      <c r="O420" s="357"/>
      <c r="P420" s="357"/>
      <c r="Q420" s="357"/>
      <c r="R420" s="357"/>
      <c r="S420" s="352">
        <f t="shared" si="211"/>
        <v>0</v>
      </c>
      <c r="T420" s="356">
        <f t="shared" si="212"/>
        <v>0</v>
      </c>
      <c r="U420" s="358">
        <f t="shared" si="213"/>
        <v>0</v>
      </c>
      <c r="V420" s="358">
        <f t="shared" si="214"/>
        <v>0</v>
      </c>
    </row>
    <row r="421" spans="1:22" s="353" customFormat="1" ht="24" customHeight="1" x14ac:dyDescent="0.3">
      <c r="A421" s="354" t="s">
        <v>691</v>
      </c>
      <c r="B421" s="369" t="s">
        <v>69</v>
      </c>
      <c r="C421" s="369" t="s">
        <v>84</v>
      </c>
      <c r="D421" s="356">
        <f t="shared" si="208"/>
        <v>0</v>
      </c>
      <c r="E421" s="356"/>
      <c r="F421" s="356"/>
      <c r="G421" s="356">
        <f t="shared" si="179"/>
        <v>159.9</v>
      </c>
      <c r="H421" s="356">
        <v>159.9</v>
      </c>
      <c r="I421" s="356"/>
      <c r="J421" s="356"/>
      <c r="K421" s="357"/>
      <c r="L421" s="357"/>
      <c r="M421" s="357"/>
      <c r="N421" s="357"/>
      <c r="O421" s="357"/>
      <c r="P421" s="357"/>
      <c r="Q421" s="357"/>
      <c r="R421" s="357"/>
      <c r="S421" s="352">
        <f t="shared" si="211"/>
        <v>0</v>
      </c>
      <c r="T421" s="356">
        <f t="shared" si="212"/>
        <v>159.9</v>
      </c>
      <c r="U421" s="358">
        <f t="shared" si="213"/>
        <v>159.9</v>
      </c>
      <c r="V421" s="358">
        <f t="shared" si="214"/>
        <v>0</v>
      </c>
    </row>
    <row r="422" spans="1:22" s="353" customFormat="1" ht="20.25" customHeight="1" x14ac:dyDescent="0.3">
      <c r="A422" s="354" t="s">
        <v>101</v>
      </c>
      <c r="B422" s="369" t="s">
        <v>69</v>
      </c>
      <c r="C422" s="369" t="s">
        <v>84</v>
      </c>
      <c r="D422" s="356">
        <f t="shared" si="208"/>
        <v>0</v>
      </c>
      <c r="E422" s="356"/>
      <c r="F422" s="356"/>
      <c r="G422" s="356">
        <f t="shared" si="179"/>
        <v>100</v>
      </c>
      <c r="H422" s="356">
        <v>100</v>
      </c>
      <c r="I422" s="356"/>
      <c r="J422" s="356"/>
      <c r="K422" s="357"/>
      <c r="L422" s="357"/>
      <c r="M422" s="357"/>
      <c r="N422" s="357"/>
      <c r="O422" s="357"/>
      <c r="P422" s="357"/>
      <c r="Q422" s="357"/>
      <c r="R422" s="357"/>
      <c r="S422" s="352">
        <f t="shared" si="211"/>
        <v>0</v>
      </c>
      <c r="T422" s="356">
        <f t="shared" si="212"/>
        <v>100</v>
      </c>
      <c r="U422" s="358">
        <f t="shared" si="213"/>
        <v>100</v>
      </c>
      <c r="V422" s="358">
        <f t="shared" si="214"/>
        <v>0</v>
      </c>
    </row>
    <row r="423" spans="1:22" s="353" customFormat="1" ht="27" customHeight="1" x14ac:dyDescent="0.3">
      <c r="A423" s="354" t="s">
        <v>690</v>
      </c>
      <c r="B423" s="369" t="s">
        <v>69</v>
      </c>
      <c r="C423" s="369" t="s">
        <v>84</v>
      </c>
      <c r="D423" s="356">
        <f t="shared" si="208"/>
        <v>0</v>
      </c>
      <c r="E423" s="356"/>
      <c r="F423" s="356"/>
      <c r="G423" s="356">
        <f t="shared" si="179"/>
        <v>100</v>
      </c>
      <c r="H423" s="356">
        <v>100</v>
      </c>
      <c r="I423" s="356"/>
      <c r="J423" s="356"/>
      <c r="K423" s="357"/>
      <c r="L423" s="357"/>
      <c r="M423" s="357"/>
      <c r="N423" s="357"/>
      <c r="O423" s="357"/>
      <c r="P423" s="357"/>
      <c r="Q423" s="357"/>
      <c r="R423" s="357"/>
      <c r="S423" s="352">
        <f t="shared" si="211"/>
        <v>0</v>
      </c>
      <c r="T423" s="356">
        <f t="shared" si="212"/>
        <v>100</v>
      </c>
      <c r="U423" s="358">
        <f t="shared" si="213"/>
        <v>100</v>
      </c>
      <c r="V423" s="358">
        <f t="shared" si="214"/>
        <v>0</v>
      </c>
    </row>
    <row r="424" spans="1:22" s="353" customFormat="1" ht="15.75" hidden="1" customHeight="1" x14ac:dyDescent="0.3">
      <c r="A424" s="354" t="s">
        <v>284</v>
      </c>
      <c r="B424" s="369" t="s">
        <v>69</v>
      </c>
      <c r="C424" s="369" t="s">
        <v>84</v>
      </c>
      <c r="D424" s="356">
        <f t="shared" si="208"/>
        <v>0</v>
      </c>
      <c r="E424" s="356"/>
      <c r="F424" s="356"/>
      <c r="G424" s="356">
        <f t="shared" si="179"/>
        <v>0</v>
      </c>
      <c r="H424" s="356"/>
      <c r="I424" s="356"/>
      <c r="J424" s="356"/>
      <c r="K424" s="357"/>
      <c r="L424" s="357"/>
      <c r="M424" s="357"/>
      <c r="N424" s="357"/>
      <c r="O424" s="357"/>
      <c r="P424" s="357"/>
      <c r="Q424" s="357"/>
      <c r="R424" s="357"/>
      <c r="S424" s="352">
        <f t="shared" si="211"/>
        <v>0</v>
      </c>
      <c r="T424" s="356">
        <f t="shared" si="212"/>
        <v>0</v>
      </c>
      <c r="U424" s="358">
        <f t="shared" si="213"/>
        <v>0</v>
      </c>
      <c r="V424" s="358">
        <f t="shared" si="214"/>
        <v>0</v>
      </c>
    </row>
    <row r="425" spans="1:22" s="353" customFormat="1" ht="18.75" x14ac:dyDescent="0.3">
      <c r="A425" s="354" t="s">
        <v>285</v>
      </c>
      <c r="B425" s="369" t="s">
        <v>69</v>
      </c>
      <c r="C425" s="369" t="s">
        <v>84</v>
      </c>
      <c r="D425" s="356">
        <f t="shared" si="208"/>
        <v>0</v>
      </c>
      <c r="E425" s="356"/>
      <c r="F425" s="356"/>
      <c r="G425" s="356">
        <f t="shared" si="179"/>
        <v>167.7</v>
      </c>
      <c r="H425" s="356">
        <v>167.7</v>
      </c>
      <c r="I425" s="356"/>
      <c r="J425" s="356"/>
      <c r="K425" s="357"/>
      <c r="L425" s="357"/>
      <c r="M425" s="357"/>
      <c r="N425" s="357"/>
      <c r="O425" s="357"/>
      <c r="P425" s="357"/>
      <c r="Q425" s="357"/>
      <c r="R425" s="357"/>
      <c r="S425" s="352">
        <f t="shared" si="211"/>
        <v>0</v>
      </c>
      <c r="T425" s="356">
        <f t="shared" si="212"/>
        <v>167.7</v>
      </c>
      <c r="U425" s="358">
        <f t="shared" si="213"/>
        <v>167.7</v>
      </c>
      <c r="V425" s="358">
        <f t="shared" si="214"/>
        <v>0</v>
      </c>
    </row>
    <row r="426" spans="1:22" s="353" customFormat="1" ht="57.75" customHeight="1" x14ac:dyDescent="0.3">
      <c r="A426" s="354" t="s">
        <v>288</v>
      </c>
      <c r="B426" s="369" t="s">
        <v>69</v>
      </c>
      <c r="C426" s="369" t="s">
        <v>84</v>
      </c>
      <c r="D426" s="356">
        <f t="shared" si="208"/>
        <v>102305.79999999999</v>
      </c>
      <c r="E426" s="356">
        <v>42553.7</v>
      </c>
      <c r="F426" s="356">
        <v>59752.1</v>
      </c>
      <c r="G426" s="356">
        <f t="shared" si="179"/>
        <v>102886.79999999999</v>
      </c>
      <c r="H426" s="356">
        <v>43134.7</v>
      </c>
      <c r="I426" s="356">
        <v>59752.1</v>
      </c>
      <c r="J426" s="356"/>
      <c r="K426" s="357"/>
      <c r="L426" s="357"/>
      <c r="M426" s="357"/>
      <c r="N426" s="357"/>
      <c r="O426" s="357"/>
      <c r="P426" s="357"/>
      <c r="Q426" s="357"/>
      <c r="R426" s="357"/>
      <c r="S426" s="352">
        <f t="shared" si="211"/>
        <v>0</v>
      </c>
      <c r="T426" s="356">
        <f t="shared" si="212"/>
        <v>102886.79999999999</v>
      </c>
      <c r="U426" s="358">
        <f t="shared" si="213"/>
        <v>43134.7</v>
      </c>
      <c r="V426" s="358">
        <f t="shared" si="214"/>
        <v>59752.1</v>
      </c>
    </row>
    <row r="427" spans="1:22" s="353" customFormat="1" ht="57.75" customHeight="1" x14ac:dyDescent="0.3">
      <c r="A427" s="354" t="s">
        <v>1056</v>
      </c>
      <c r="B427" s="369" t="s">
        <v>69</v>
      </c>
      <c r="C427" s="369" t="s">
        <v>84</v>
      </c>
      <c r="D427" s="356">
        <f t="shared" si="208"/>
        <v>0</v>
      </c>
      <c r="E427" s="356"/>
      <c r="F427" s="356"/>
      <c r="G427" s="356">
        <f t="shared" si="179"/>
        <v>2797.1</v>
      </c>
      <c r="H427" s="356">
        <v>133.19999999999999</v>
      </c>
      <c r="I427" s="356">
        <v>2663.9</v>
      </c>
      <c r="J427" s="356"/>
      <c r="K427" s="357"/>
      <c r="L427" s="357"/>
      <c r="M427" s="357"/>
      <c r="N427" s="357"/>
      <c r="O427" s="357"/>
      <c r="P427" s="357"/>
      <c r="Q427" s="357"/>
      <c r="R427" s="357"/>
      <c r="S427" s="352">
        <f t="shared" si="211"/>
        <v>0</v>
      </c>
      <c r="T427" s="356">
        <f t="shared" si="212"/>
        <v>2797.1</v>
      </c>
      <c r="U427" s="358">
        <f t="shared" si="213"/>
        <v>133.19999999999999</v>
      </c>
      <c r="V427" s="358">
        <f t="shared" si="214"/>
        <v>2663.9</v>
      </c>
    </row>
    <row r="428" spans="1:22" s="353" customFormat="1" ht="36.75" customHeight="1" collapsed="1" x14ac:dyDescent="0.3">
      <c r="A428" s="354" t="s">
        <v>621</v>
      </c>
      <c r="B428" s="369" t="s">
        <v>69</v>
      </c>
      <c r="C428" s="369" t="s">
        <v>84</v>
      </c>
      <c r="D428" s="356">
        <f t="shared" si="208"/>
        <v>4320</v>
      </c>
      <c r="E428" s="356">
        <v>2000</v>
      </c>
      <c r="F428" s="356">
        <v>2320</v>
      </c>
      <c r="G428" s="356">
        <f t="shared" si="179"/>
        <v>262.3</v>
      </c>
      <c r="H428" s="356"/>
      <c r="I428" s="356">
        <v>262.3</v>
      </c>
      <c r="J428" s="356"/>
      <c r="K428" s="357"/>
      <c r="L428" s="357"/>
      <c r="M428" s="357"/>
      <c r="N428" s="357"/>
      <c r="O428" s="357"/>
      <c r="P428" s="357"/>
      <c r="Q428" s="357"/>
      <c r="R428" s="357"/>
      <c r="S428" s="352">
        <f t="shared" si="211"/>
        <v>0</v>
      </c>
      <c r="T428" s="356">
        <f t="shared" si="212"/>
        <v>262.3</v>
      </c>
      <c r="U428" s="358">
        <f t="shared" si="213"/>
        <v>0</v>
      </c>
      <c r="V428" s="358">
        <f t="shared" si="214"/>
        <v>262.3</v>
      </c>
    </row>
    <row r="429" spans="1:22" s="353" customFormat="1" ht="18.75" hidden="1" outlineLevel="1" x14ac:dyDescent="0.3">
      <c r="A429" s="354" t="s">
        <v>140</v>
      </c>
      <c r="B429" s="369" t="s">
        <v>69</v>
      </c>
      <c r="C429" s="369" t="s">
        <v>84</v>
      </c>
      <c r="D429" s="356">
        <f t="shared" si="208"/>
        <v>0</v>
      </c>
      <c r="E429" s="356"/>
      <c r="F429" s="356"/>
      <c r="G429" s="356">
        <f t="shared" si="179"/>
        <v>0</v>
      </c>
      <c r="H429" s="356"/>
      <c r="I429" s="356"/>
      <c r="J429" s="356"/>
      <c r="K429" s="357"/>
      <c r="L429" s="357"/>
      <c r="M429" s="357"/>
      <c r="N429" s="357"/>
      <c r="O429" s="357"/>
      <c r="P429" s="357"/>
      <c r="Q429" s="357"/>
      <c r="R429" s="357"/>
      <c r="S429" s="352">
        <f t="shared" si="211"/>
        <v>0</v>
      </c>
      <c r="T429" s="356">
        <f t="shared" si="212"/>
        <v>0</v>
      </c>
      <c r="U429" s="358">
        <f t="shared" si="213"/>
        <v>0</v>
      </c>
      <c r="V429" s="358">
        <f t="shared" si="214"/>
        <v>0</v>
      </c>
    </row>
    <row r="430" spans="1:22" s="353" customFormat="1" ht="18.75" hidden="1" outlineLevel="1" x14ac:dyDescent="0.3">
      <c r="A430" s="354" t="s">
        <v>141</v>
      </c>
      <c r="B430" s="369" t="s">
        <v>69</v>
      </c>
      <c r="C430" s="369" t="s">
        <v>84</v>
      </c>
      <c r="D430" s="356">
        <f t="shared" si="208"/>
        <v>0</v>
      </c>
      <c r="E430" s="356"/>
      <c r="F430" s="356"/>
      <c r="G430" s="356">
        <f t="shared" si="179"/>
        <v>0</v>
      </c>
      <c r="H430" s="356"/>
      <c r="I430" s="356"/>
      <c r="J430" s="356"/>
      <c r="K430" s="357"/>
      <c r="L430" s="357"/>
      <c r="M430" s="357"/>
      <c r="N430" s="357"/>
      <c r="O430" s="357"/>
      <c r="P430" s="357"/>
      <c r="Q430" s="357"/>
      <c r="R430" s="357"/>
      <c r="S430" s="352">
        <f t="shared" si="211"/>
        <v>0</v>
      </c>
      <c r="T430" s="356">
        <f t="shared" si="212"/>
        <v>0</v>
      </c>
      <c r="U430" s="358">
        <f t="shared" si="213"/>
        <v>0</v>
      </c>
      <c r="V430" s="358">
        <f t="shared" si="214"/>
        <v>0</v>
      </c>
    </row>
    <row r="431" spans="1:22" s="353" customFormat="1" ht="18.75" hidden="1" outlineLevel="1" x14ac:dyDescent="0.3">
      <c r="A431" s="354" t="s">
        <v>142</v>
      </c>
      <c r="B431" s="369" t="s">
        <v>69</v>
      </c>
      <c r="C431" s="369" t="s">
        <v>84</v>
      </c>
      <c r="D431" s="356">
        <f t="shared" si="208"/>
        <v>0</v>
      </c>
      <c r="E431" s="356"/>
      <c r="F431" s="356"/>
      <c r="G431" s="356">
        <f t="shared" si="179"/>
        <v>0</v>
      </c>
      <c r="H431" s="356"/>
      <c r="I431" s="356"/>
      <c r="J431" s="356"/>
      <c r="K431" s="357"/>
      <c r="L431" s="357"/>
      <c r="M431" s="357"/>
      <c r="N431" s="357"/>
      <c r="O431" s="357"/>
      <c r="P431" s="357"/>
      <c r="Q431" s="357"/>
      <c r="R431" s="357"/>
      <c r="S431" s="352">
        <f t="shared" si="211"/>
        <v>0</v>
      </c>
      <c r="T431" s="356">
        <f t="shared" si="212"/>
        <v>0</v>
      </c>
      <c r="U431" s="358">
        <f t="shared" si="213"/>
        <v>0</v>
      </c>
      <c r="V431" s="358">
        <f t="shared" si="214"/>
        <v>0</v>
      </c>
    </row>
    <row r="432" spans="1:22" s="353" customFormat="1" ht="18.75" hidden="1" outlineLevel="1" x14ac:dyDescent="0.3">
      <c r="A432" s="354" t="s">
        <v>143</v>
      </c>
      <c r="B432" s="369" t="s">
        <v>69</v>
      </c>
      <c r="C432" s="369" t="s">
        <v>84</v>
      </c>
      <c r="D432" s="356">
        <f t="shared" si="208"/>
        <v>0</v>
      </c>
      <c r="E432" s="356"/>
      <c r="F432" s="356"/>
      <c r="G432" s="356">
        <f t="shared" si="179"/>
        <v>0</v>
      </c>
      <c r="H432" s="356"/>
      <c r="I432" s="356"/>
      <c r="J432" s="356"/>
      <c r="K432" s="357"/>
      <c r="L432" s="357"/>
      <c r="M432" s="357"/>
      <c r="N432" s="357"/>
      <c r="O432" s="357"/>
      <c r="P432" s="357"/>
      <c r="Q432" s="357"/>
      <c r="R432" s="357"/>
      <c r="S432" s="352">
        <f t="shared" si="211"/>
        <v>0</v>
      </c>
      <c r="T432" s="356">
        <f t="shared" si="212"/>
        <v>0</v>
      </c>
      <c r="U432" s="358">
        <f t="shared" si="213"/>
        <v>0</v>
      </c>
      <c r="V432" s="358">
        <f t="shared" si="214"/>
        <v>0</v>
      </c>
    </row>
    <row r="433" spans="1:22" s="353" customFormat="1" ht="18.75" hidden="1" outlineLevel="1" x14ac:dyDescent="0.3">
      <c r="A433" s="354" t="s">
        <v>101</v>
      </c>
      <c r="B433" s="369" t="s">
        <v>69</v>
      </c>
      <c r="C433" s="369" t="s">
        <v>84</v>
      </c>
      <c r="D433" s="356">
        <f t="shared" si="208"/>
        <v>0</v>
      </c>
      <c r="E433" s="356"/>
      <c r="F433" s="356"/>
      <c r="G433" s="356">
        <f t="shared" si="179"/>
        <v>0</v>
      </c>
      <c r="H433" s="356"/>
      <c r="I433" s="356"/>
      <c r="J433" s="356"/>
      <c r="K433" s="357"/>
      <c r="L433" s="357"/>
      <c r="M433" s="357"/>
      <c r="N433" s="357"/>
      <c r="O433" s="357"/>
      <c r="P433" s="357"/>
      <c r="Q433" s="357"/>
      <c r="R433" s="357"/>
      <c r="S433" s="352">
        <f t="shared" si="211"/>
        <v>0</v>
      </c>
      <c r="T433" s="356">
        <f t="shared" si="212"/>
        <v>0</v>
      </c>
      <c r="U433" s="358">
        <f t="shared" si="213"/>
        <v>0</v>
      </c>
      <c r="V433" s="358">
        <f t="shared" si="214"/>
        <v>0</v>
      </c>
    </row>
    <row r="434" spans="1:22" s="353" customFormat="1" ht="18.75" hidden="1" outlineLevel="1" x14ac:dyDescent="0.3">
      <c r="A434" s="354" t="s">
        <v>102</v>
      </c>
      <c r="B434" s="369" t="s">
        <v>69</v>
      </c>
      <c r="C434" s="369" t="s">
        <v>84</v>
      </c>
      <c r="D434" s="356">
        <f t="shared" si="208"/>
        <v>0</v>
      </c>
      <c r="E434" s="356"/>
      <c r="F434" s="356"/>
      <c r="G434" s="356">
        <f t="shared" si="179"/>
        <v>0</v>
      </c>
      <c r="H434" s="356"/>
      <c r="I434" s="356"/>
      <c r="J434" s="356"/>
      <c r="K434" s="357"/>
      <c r="L434" s="357"/>
      <c r="M434" s="357"/>
      <c r="N434" s="357"/>
      <c r="O434" s="357"/>
      <c r="P434" s="357"/>
      <c r="Q434" s="357"/>
      <c r="R434" s="357"/>
      <c r="S434" s="352">
        <f t="shared" si="211"/>
        <v>0</v>
      </c>
      <c r="T434" s="356">
        <f t="shared" si="212"/>
        <v>0</v>
      </c>
      <c r="U434" s="358">
        <f t="shared" si="213"/>
        <v>0</v>
      </c>
      <c r="V434" s="358">
        <f t="shared" si="214"/>
        <v>0</v>
      </c>
    </row>
    <row r="435" spans="1:22" s="353" customFormat="1" ht="37.5" hidden="1" outlineLevel="1" x14ac:dyDescent="0.3">
      <c r="A435" s="354" t="s">
        <v>103</v>
      </c>
      <c r="B435" s="369" t="s">
        <v>69</v>
      </c>
      <c r="C435" s="369" t="s">
        <v>84</v>
      </c>
      <c r="D435" s="356">
        <f t="shared" si="208"/>
        <v>0</v>
      </c>
      <c r="E435" s="356"/>
      <c r="F435" s="356"/>
      <c r="G435" s="356">
        <f t="shared" si="179"/>
        <v>0</v>
      </c>
      <c r="H435" s="356"/>
      <c r="I435" s="356"/>
      <c r="J435" s="356"/>
      <c r="K435" s="357"/>
      <c r="L435" s="357"/>
      <c r="M435" s="357"/>
      <c r="N435" s="357"/>
      <c r="O435" s="357"/>
      <c r="P435" s="357"/>
      <c r="Q435" s="357"/>
      <c r="R435" s="357"/>
      <c r="S435" s="352">
        <f t="shared" si="211"/>
        <v>0</v>
      </c>
      <c r="T435" s="356">
        <f t="shared" si="212"/>
        <v>0</v>
      </c>
      <c r="U435" s="358">
        <f t="shared" si="213"/>
        <v>0</v>
      </c>
      <c r="V435" s="358">
        <f t="shared" si="214"/>
        <v>0</v>
      </c>
    </row>
    <row r="436" spans="1:22" s="353" customFormat="1" ht="60" customHeight="1" x14ac:dyDescent="0.3">
      <c r="A436" s="354" t="s">
        <v>570</v>
      </c>
      <c r="B436" s="369" t="s">
        <v>69</v>
      </c>
      <c r="C436" s="369" t="s">
        <v>84</v>
      </c>
      <c r="D436" s="356">
        <f t="shared" si="208"/>
        <v>10008</v>
      </c>
      <c r="E436" s="356">
        <v>5004</v>
      </c>
      <c r="F436" s="356">
        <v>5004</v>
      </c>
      <c r="G436" s="356">
        <f t="shared" si="179"/>
        <v>0</v>
      </c>
      <c r="H436" s="356"/>
      <c r="I436" s="356"/>
      <c r="J436" s="356"/>
      <c r="K436" s="357"/>
      <c r="L436" s="357"/>
      <c r="M436" s="357"/>
      <c r="N436" s="357"/>
      <c r="O436" s="357"/>
      <c r="P436" s="357"/>
      <c r="Q436" s="357"/>
      <c r="R436" s="357"/>
      <c r="S436" s="352">
        <f t="shared" si="211"/>
        <v>0</v>
      </c>
      <c r="T436" s="356">
        <f t="shared" si="212"/>
        <v>0</v>
      </c>
      <c r="U436" s="358">
        <f t="shared" si="213"/>
        <v>0</v>
      </c>
      <c r="V436" s="358">
        <f t="shared" si="214"/>
        <v>0</v>
      </c>
    </row>
    <row r="437" spans="1:22" s="353" customFormat="1" ht="48" customHeight="1" x14ac:dyDescent="0.3">
      <c r="A437" s="354" t="s">
        <v>45</v>
      </c>
      <c r="B437" s="369" t="s">
        <v>69</v>
      </c>
      <c r="C437" s="369" t="s">
        <v>84</v>
      </c>
      <c r="D437" s="356">
        <f t="shared" si="208"/>
        <v>250</v>
      </c>
      <c r="E437" s="356"/>
      <c r="F437" s="356">
        <v>250</v>
      </c>
      <c r="G437" s="356">
        <f t="shared" si="179"/>
        <v>0</v>
      </c>
      <c r="H437" s="356"/>
      <c r="I437" s="356">
        <v>0</v>
      </c>
      <c r="J437" s="356"/>
      <c r="K437" s="357"/>
      <c r="L437" s="357"/>
      <c r="M437" s="357"/>
      <c r="N437" s="357"/>
      <c r="O437" s="357"/>
      <c r="P437" s="357"/>
      <c r="Q437" s="357"/>
      <c r="R437" s="357"/>
      <c r="S437" s="352">
        <f t="shared" si="211"/>
        <v>0</v>
      </c>
      <c r="T437" s="356">
        <f t="shared" si="212"/>
        <v>0</v>
      </c>
      <c r="U437" s="358">
        <f t="shared" si="213"/>
        <v>0</v>
      </c>
      <c r="V437" s="358">
        <f t="shared" si="214"/>
        <v>0</v>
      </c>
    </row>
    <row r="438" spans="1:22" s="353" customFormat="1" ht="47.25" customHeight="1" x14ac:dyDescent="0.3">
      <c r="A438" s="354" t="s">
        <v>1063</v>
      </c>
      <c r="B438" s="369" t="s">
        <v>69</v>
      </c>
      <c r="C438" s="369" t="s">
        <v>84</v>
      </c>
      <c r="D438" s="356">
        <f t="shared" si="208"/>
        <v>500</v>
      </c>
      <c r="E438" s="356">
        <v>500</v>
      </c>
      <c r="F438" s="356"/>
      <c r="G438" s="356">
        <f t="shared" si="179"/>
        <v>1266.7</v>
      </c>
      <c r="H438" s="356">
        <v>1266.7</v>
      </c>
      <c r="I438" s="356"/>
      <c r="J438" s="356">
        <v>461</v>
      </c>
      <c r="K438" s="357"/>
      <c r="L438" s="357"/>
      <c r="M438" s="357"/>
      <c r="N438" s="357"/>
      <c r="O438" s="357"/>
      <c r="P438" s="357"/>
      <c r="Q438" s="357"/>
      <c r="R438" s="357"/>
      <c r="S438" s="352">
        <f t="shared" si="211"/>
        <v>461</v>
      </c>
      <c r="T438" s="356">
        <f t="shared" si="212"/>
        <v>1727.7</v>
      </c>
      <c r="U438" s="358">
        <f t="shared" si="213"/>
        <v>1727.7</v>
      </c>
      <c r="V438" s="358">
        <f t="shared" si="214"/>
        <v>0</v>
      </c>
    </row>
    <row r="439" spans="1:22" s="353" customFormat="1" ht="19.5" customHeight="1" x14ac:dyDescent="0.3">
      <c r="A439" s="349" t="s">
        <v>147</v>
      </c>
      <c r="B439" s="370" t="s">
        <v>69</v>
      </c>
      <c r="C439" s="350" t="s">
        <v>69</v>
      </c>
      <c r="D439" s="351">
        <f t="shared" si="208"/>
        <v>51588.099999999991</v>
      </c>
      <c r="E439" s="351">
        <f>SUM(E440+E454+E460+E467+E470+E471)</f>
        <v>38272.799999999996</v>
      </c>
      <c r="F439" s="351">
        <f>SUM(F440+F454+F460+F467+F470+F471+F474)</f>
        <v>13315.3</v>
      </c>
      <c r="G439" s="351">
        <f t="shared" si="179"/>
        <v>68228</v>
      </c>
      <c r="H439" s="351">
        <f>H440+H441+H467+H470+H471+H474</f>
        <v>52898.600000000006</v>
      </c>
      <c r="I439" s="351">
        <f t="shared" ref="I439:V439" si="215">I440+I441+I467+I470+I471+I474</f>
        <v>15329.4</v>
      </c>
      <c r="J439" s="351">
        <f t="shared" si="215"/>
        <v>-233</v>
      </c>
      <c r="K439" s="351">
        <f t="shared" ref="K439:L439" si="216">K440+K441+K467+K470+K471+K474</f>
        <v>0</v>
      </c>
      <c r="L439" s="351">
        <f t="shared" si="216"/>
        <v>0</v>
      </c>
      <c r="M439" s="351">
        <f t="shared" si="215"/>
        <v>0</v>
      </c>
      <c r="N439" s="351">
        <f t="shared" si="215"/>
        <v>0</v>
      </c>
      <c r="O439" s="351">
        <f t="shared" si="215"/>
        <v>0</v>
      </c>
      <c r="P439" s="351">
        <f t="shared" si="215"/>
        <v>0</v>
      </c>
      <c r="Q439" s="351">
        <f t="shared" si="215"/>
        <v>0</v>
      </c>
      <c r="R439" s="351">
        <f t="shared" si="215"/>
        <v>0</v>
      </c>
      <c r="S439" s="351">
        <f t="shared" si="215"/>
        <v>-233</v>
      </c>
      <c r="T439" s="351">
        <f t="shared" si="215"/>
        <v>67995</v>
      </c>
      <c r="U439" s="351">
        <f t="shared" si="215"/>
        <v>52665.600000000006</v>
      </c>
      <c r="V439" s="351">
        <f t="shared" si="215"/>
        <v>15329.399999999998</v>
      </c>
    </row>
    <row r="440" spans="1:22" s="363" customFormat="1" ht="99" customHeight="1" x14ac:dyDescent="0.3">
      <c r="A440" s="361" t="s">
        <v>761</v>
      </c>
      <c r="B440" s="370" t="s">
        <v>69</v>
      </c>
      <c r="C440" s="350" t="s">
        <v>69</v>
      </c>
      <c r="D440" s="362">
        <f t="shared" si="208"/>
        <v>15342.9</v>
      </c>
      <c r="E440" s="362">
        <f>SUM(E441+E443+E444+E445+E446+E447+E448+E449+E450+E451+E452+E453)</f>
        <v>2027.6</v>
      </c>
      <c r="F440" s="362">
        <v>13315.3</v>
      </c>
      <c r="G440" s="362">
        <f t="shared" si="179"/>
        <v>0</v>
      </c>
      <c r="H440" s="362">
        <v>0</v>
      </c>
      <c r="I440" s="362">
        <v>0</v>
      </c>
      <c r="J440" s="362">
        <v>0</v>
      </c>
      <c r="K440" s="362">
        <v>0</v>
      </c>
      <c r="L440" s="362">
        <v>0</v>
      </c>
      <c r="M440" s="362">
        <v>0</v>
      </c>
      <c r="N440" s="362">
        <v>0</v>
      </c>
      <c r="O440" s="362">
        <v>0</v>
      </c>
      <c r="P440" s="362">
        <v>0</v>
      </c>
      <c r="Q440" s="362">
        <v>0</v>
      </c>
      <c r="R440" s="362">
        <v>0</v>
      </c>
      <c r="S440" s="362">
        <v>0</v>
      </c>
      <c r="T440" s="362">
        <v>0</v>
      </c>
      <c r="U440" s="362">
        <v>0</v>
      </c>
      <c r="V440" s="362">
        <v>0</v>
      </c>
    </row>
    <row r="441" spans="1:22" s="363" customFormat="1" ht="80.25" customHeight="1" x14ac:dyDescent="0.3">
      <c r="A441" s="361" t="s">
        <v>762</v>
      </c>
      <c r="B441" s="370" t="s">
        <v>69</v>
      </c>
      <c r="C441" s="350" t="s">
        <v>69</v>
      </c>
      <c r="D441" s="362">
        <f t="shared" si="208"/>
        <v>0</v>
      </c>
      <c r="E441" s="362"/>
      <c r="F441" s="362"/>
      <c r="G441" s="362">
        <f>SUM(H441:I441)</f>
        <v>26204.400000000001</v>
      </c>
      <c r="H441" s="362">
        <f>SUM(H442:H462)</f>
        <v>12028.5</v>
      </c>
      <c r="I441" s="362">
        <f t="shared" ref="I441:V441" si="217">SUM(I442:I462)</f>
        <v>14175.9</v>
      </c>
      <c r="J441" s="362">
        <f t="shared" si="217"/>
        <v>0</v>
      </c>
      <c r="K441" s="362">
        <f t="shared" ref="K441:L441" si="218">SUM(K442:K462)</f>
        <v>0</v>
      </c>
      <c r="L441" s="362">
        <f t="shared" si="218"/>
        <v>0</v>
      </c>
      <c r="M441" s="362">
        <f t="shared" si="217"/>
        <v>0</v>
      </c>
      <c r="N441" s="362">
        <f t="shared" si="217"/>
        <v>0</v>
      </c>
      <c r="O441" s="362">
        <f t="shared" si="217"/>
        <v>0</v>
      </c>
      <c r="P441" s="362">
        <f t="shared" si="217"/>
        <v>0</v>
      </c>
      <c r="Q441" s="362">
        <f t="shared" si="217"/>
        <v>0</v>
      </c>
      <c r="R441" s="362">
        <f t="shared" si="217"/>
        <v>0</v>
      </c>
      <c r="S441" s="362">
        <f t="shared" si="217"/>
        <v>7.2164496600635175E-16</v>
      </c>
      <c r="T441" s="362">
        <f t="shared" si="217"/>
        <v>26204.399999999998</v>
      </c>
      <c r="U441" s="362">
        <f t="shared" si="217"/>
        <v>12028.500000000002</v>
      </c>
      <c r="V441" s="362">
        <f t="shared" si="217"/>
        <v>14175.899999999998</v>
      </c>
    </row>
    <row r="442" spans="1:22" s="353" customFormat="1" ht="26.25" customHeight="1" x14ac:dyDescent="0.3">
      <c r="A442" s="354" t="s">
        <v>675</v>
      </c>
      <c r="B442" s="369" t="s">
        <v>69</v>
      </c>
      <c r="C442" s="355" t="s">
        <v>69</v>
      </c>
      <c r="D442" s="356"/>
      <c r="E442" s="356"/>
      <c r="F442" s="356"/>
      <c r="G442" s="356">
        <f>SUM(H442:I442)</f>
        <v>9196.8000000000011</v>
      </c>
      <c r="H442" s="357">
        <v>1116.2</v>
      </c>
      <c r="I442" s="356">
        <v>8080.6</v>
      </c>
      <c r="J442" s="356"/>
      <c r="K442" s="357">
        <v>-123.1</v>
      </c>
      <c r="L442" s="357"/>
      <c r="M442" s="357"/>
      <c r="N442" s="357"/>
      <c r="O442" s="357"/>
      <c r="P442" s="357"/>
      <c r="Q442" s="357"/>
      <c r="R442" s="357"/>
      <c r="S442" s="352">
        <f t="shared" si="211"/>
        <v>-123.1</v>
      </c>
      <c r="T442" s="356">
        <f t="shared" si="212"/>
        <v>9073.7000000000007</v>
      </c>
      <c r="U442" s="358">
        <f t="shared" si="213"/>
        <v>993.1</v>
      </c>
      <c r="V442" s="358">
        <f t="shared" si="214"/>
        <v>8080.6</v>
      </c>
    </row>
    <row r="443" spans="1:22" s="353" customFormat="1" ht="18.75" x14ac:dyDescent="0.3">
      <c r="A443" s="354" t="s">
        <v>673</v>
      </c>
      <c r="B443" s="369" t="s">
        <v>69</v>
      </c>
      <c r="C443" s="355" t="s">
        <v>69</v>
      </c>
      <c r="D443" s="356">
        <f t="shared" si="208"/>
        <v>0</v>
      </c>
      <c r="E443" s="356"/>
      <c r="F443" s="356"/>
      <c r="G443" s="356">
        <f t="shared" si="179"/>
        <v>8229.7999999999993</v>
      </c>
      <c r="H443" s="357">
        <v>2580.1999999999998</v>
      </c>
      <c r="I443" s="356">
        <v>5649.6</v>
      </c>
      <c r="J443" s="356"/>
      <c r="K443" s="357">
        <v>150.6</v>
      </c>
      <c r="L443" s="357"/>
      <c r="M443" s="357"/>
      <c r="N443" s="357"/>
      <c r="O443" s="357">
        <v>0.3</v>
      </c>
      <c r="P443" s="357"/>
      <c r="Q443" s="357"/>
      <c r="R443" s="357"/>
      <c r="S443" s="352">
        <f t="shared" si="211"/>
        <v>150.9</v>
      </c>
      <c r="T443" s="356">
        <f t="shared" si="212"/>
        <v>8380.7000000000007</v>
      </c>
      <c r="U443" s="358">
        <f t="shared" si="213"/>
        <v>2730.7999999999997</v>
      </c>
      <c r="V443" s="358">
        <f t="shared" si="214"/>
        <v>5649.9000000000005</v>
      </c>
    </row>
    <row r="444" spans="1:22" s="353" customFormat="1" ht="18.75" x14ac:dyDescent="0.3">
      <c r="A444" s="354" t="s">
        <v>553</v>
      </c>
      <c r="B444" s="369" t="s">
        <v>69</v>
      </c>
      <c r="C444" s="355" t="s">
        <v>69</v>
      </c>
      <c r="D444" s="356">
        <f t="shared" si="208"/>
        <v>0</v>
      </c>
      <c r="E444" s="356"/>
      <c r="F444" s="356"/>
      <c r="G444" s="356">
        <f t="shared" si="179"/>
        <v>184.8</v>
      </c>
      <c r="H444" s="357">
        <v>184.8</v>
      </c>
      <c r="I444" s="356"/>
      <c r="J444" s="356"/>
      <c r="K444" s="357"/>
      <c r="L444" s="357"/>
      <c r="M444" s="357"/>
      <c r="N444" s="357"/>
      <c r="O444" s="357"/>
      <c r="P444" s="357"/>
      <c r="Q444" s="357"/>
      <c r="R444" s="357"/>
      <c r="S444" s="352">
        <f t="shared" si="211"/>
        <v>0</v>
      </c>
      <c r="T444" s="356">
        <f t="shared" si="212"/>
        <v>184.8</v>
      </c>
      <c r="U444" s="358">
        <f t="shared" si="213"/>
        <v>184.8</v>
      </c>
      <c r="V444" s="358">
        <f t="shared" si="214"/>
        <v>0</v>
      </c>
    </row>
    <row r="445" spans="1:22" s="353" customFormat="1" ht="18.75" x14ac:dyDescent="0.3">
      <c r="A445" s="354" t="s">
        <v>554</v>
      </c>
      <c r="B445" s="369" t="s">
        <v>69</v>
      </c>
      <c r="C445" s="355" t="s">
        <v>69</v>
      </c>
      <c r="D445" s="356">
        <f t="shared" si="208"/>
        <v>0</v>
      </c>
      <c r="E445" s="356"/>
      <c r="F445" s="356"/>
      <c r="G445" s="356">
        <f t="shared" ref="G445:G466" si="219">SUM(H445:I445)</f>
        <v>394</v>
      </c>
      <c r="H445" s="357">
        <v>394</v>
      </c>
      <c r="I445" s="356"/>
      <c r="J445" s="356"/>
      <c r="K445" s="357">
        <v>-44.2</v>
      </c>
      <c r="L445" s="357"/>
      <c r="M445" s="357"/>
      <c r="N445" s="357"/>
      <c r="O445" s="357"/>
      <c r="P445" s="357"/>
      <c r="Q445" s="357"/>
      <c r="R445" s="357"/>
      <c r="S445" s="352">
        <f t="shared" si="211"/>
        <v>-44.2</v>
      </c>
      <c r="T445" s="356">
        <f t="shared" si="212"/>
        <v>349.8</v>
      </c>
      <c r="U445" s="358">
        <f t="shared" si="213"/>
        <v>349.8</v>
      </c>
      <c r="V445" s="358">
        <f t="shared" si="214"/>
        <v>0</v>
      </c>
    </row>
    <row r="446" spans="1:22" s="353" customFormat="1" ht="18.75" x14ac:dyDescent="0.3">
      <c r="A446" s="354" t="s">
        <v>555</v>
      </c>
      <c r="B446" s="369" t="s">
        <v>69</v>
      </c>
      <c r="C446" s="355" t="s">
        <v>69</v>
      </c>
      <c r="D446" s="356">
        <f t="shared" si="208"/>
        <v>0</v>
      </c>
      <c r="E446" s="356"/>
      <c r="F446" s="356"/>
      <c r="G446" s="356">
        <f t="shared" si="219"/>
        <v>417</v>
      </c>
      <c r="H446" s="357">
        <v>417</v>
      </c>
      <c r="I446" s="356"/>
      <c r="J446" s="356"/>
      <c r="K446" s="357">
        <v>-4</v>
      </c>
      <c r="L446" s="357"/>
      <c r="M446" s="357"/>
      <c r="N446" s="357"/>
      <c r="O446" s="357"/>
      <c r="P446" s="357"/>
      <c r="Q446" s="357"/>
      <c r="R446" s="357"/>
      <c r="S446" s="352">
        <f t="shared" si="211"/>
        <v>-4</v>
      </c>
      <c r="T446" s="356">
        <f t="shared" si="212"/>
        <v>413</v>
      </c>
      <c r="U446" s="358">
        <f t="shared" si="213"/>
        <v>413</v>
      </c>
      <c r="V446" s="358">
        <f t="shared" si="214"/>
        <v>0</v>
      </c>
    </row>
    <row r="447" spans="1:22" s="353" customFormat="1" ht="18.75" x14ac:dyDescent="0.3">
      <c r="A447" s="354" t="s">
        <v>556</v>
      </c>
      <c r="B447" s="369" t="s">
        <v>69</v>
      </c>
      <c r="C447" s="355" t="s">
        <v>69</v>
      </c>
      <c r="D447" s="356">
        <f t="shared" si="208"/>
        <v>0</v>
      </c>
      <c r="E447" s="356"/>
      <c r="F447" s="356"/>
      <c r="G447" s="356">
        <f t="shared" si="219"/>
        <v>494</v>
      </c>
      <c r="H447" s="357">
        <v>494</v>
      </c>
      <c r="I447" s="356"/>
      <c r="J447" s="356"/>
      <c r="K447" s="357">
        <v>-48.2</v>
      </c>
      <c r="L447" s="357"/>
      <c r="M447" s="357"/>
      <c r="N447" s="357"/>
      <c r="O447" s="357"/>
      <c r="P447" s="357"/>
      <c r="Q447" s="357"/>
      <c r="R447" s="357"/>
      <c r="S447" s="352">
        <f t="shared" si="211"/>
        <v>-48.2</v>
      </c>
      <c r="T447" s="356">
        <f t="shared" si="212"/>
        <v>445.8</v>
      </c>
      <c r="U447" s="358">
        <f t="shared" si="213"/>
        <v>445.8</v>
      </c>
      <c r="V447" s="358">
        <f t="shared" si="214"/>
        <v>0</v>
      </c>
    </row>
    <row r="448" spans="1:22" s="353" customFormat="1" ht="18.75" x14ac:dyDescent="0.3">
      <c r="A448" s="354" t="s">
        <v>559</v>
      </c>
      <c r="B448" s="369" t="s">
        <v>69</v>
      </c>
      <c r="C448" s="355" t="s">
        <v>69</v>
      </c>
      <c r="D448" s="356">
        <f t="shared" si="208"/>
        <v>0</v>
      </c>
      <c r="E448" s="356"/>
      <c r="F448" s="356"/>
      <c r="G448" s="356">
        <f t="shared" si="219"/>
        <v>157</v>
      </c>
      <c r="H448" s="357">
        <v>157</v>
      </c>
      <c r="I448" s="356"/>
      <c r="J448" s="356"/>
      <c r="K448" s="357">
        <v>159</v>
      </c>
      <c r="L448" s="357"/>
      <c r="M448" s="357"/>
      <c r="N448" s="357"/>
      <c r="O448" s="357"/>
      <c r="P448" s="357"/>
      <c r="Q448" s="357"/>
      <c r="R448" s="357"/>
      <c r="S448" s="352">
        <f t="shared" si="211"/>
        <v>159</v>
      </c>
      <c r="T448" s="356">
        <f t="shared" si="212"/>
        <v>316</v>
      </c>
      <c r="U448" s="358">
        <f t="shared" si="213"/>
        <v>316</v>
      </c>
      <c r="V448" s="358">
        <f t="shared" si="214"/>
        <v>0</v>
      </c>
    </row>
    <row r="449" spans="1:22" s="353" customFormat="1" ht="18.75" x14ac:dyDescent="0.3">
      <c r="A449" s="354" t="s">
        <v>557</v>
      </c>
      <c r="B449" s="369" t="s">
        <v>69</v>
      </c>
      <c r="C449" s="355" t="s">
        <v>69</v>
      </c>
      <c r="D449" s="356">
        <f t="shared" si="208"/>
        <v>0</v>
      </c>
      <c r="E449" s="356"/>
      <c r="F449" s="356"/>
      <c r="G449" s="356">
        <f t="shared" si="219"/>
        <v>128</v>
      </c>
      <c r="H449" s="357">
        <v>128</v>
      </c>
      <c r="I449" s="356"/>
      <c r="J449" s="356"/>
      <c r="K449" s="357">
        <v>-35.5</v>
      </c>
      <c r="L449" s="357"/>
      <c r="M449" s="357"/>
      <c r="N449" s="357"/>
      <c r="O449" s="357"/>
      <c r="P449" s="357"/>
      <c r="Q449" s="357"/>
      <c r="R449" s="357"/>
      <c r="S449" s="352">
        <f t="shared" si="211"/>
        <v>-35.5</v>
      </c>
      <c r="T449" s="356">
        <f t="shared" si="212"/>
        <v>92.5</v>
      </c>
      <c r="U449" s="358">
        <f t="shared" si="213"/>
        <v>92.5</v>
      </c>
      <c r="V449" s="358">
        <f t="shared" si="214"/>
        <v>0</v>
      </c>
    </row>
    <row r="450" spans="1:22" s="353" customFormat="1" ht="18.75" x14ac:dyDescent="0.3">
      <c r="A450" s="354" t="s">
        <v>558</v>
      </c>
      <c r="B450" s="369" t="s">
        <v>69</v>
      </c>
      <c r="C450" s="355" t="s">
        <v>69</v>
      </c>
      <c r="D450" s="356">
        <f t="shared" si="208"/>
        <v>0</v>
      </c>
      <c r="E450" s="356"/>
      <c r="F450" s="356"/>
      <c r="G450" s="356">
        <f t="shared" si="219"/>
        <v>311</v>
      </c>
      <c r="H450" s="357">
        <v>311</v>
      </c>
      <c r="I450" s="356"/>
      <c r="J450" s="356"/>
      <c r="K450" s="357">
        <v>6</v>
      </c>
      <c r="L450" s="357"/>
      <c r="M450" s="357"/>
      <c r="N450" s="357"/>
      <c r="O450" s="357"/>
      <c r="P450" s="357"/>
      <c r="Q450" s="357"/>
      <c r="R450" s="357"/>
      <c r="S450" s="352">
        <f t="shared" si="211"/>
        <v>6</v>
      </c>
      <c r="T450" s="356">
        <f t="shared" si="212"/>
        <v>317</v>
      </c>
      <c r="U450" s="358">
        <f t="shared" si="213"/>
        <v>317</v>
      </c>
      <c r="V450" s="358">
        <f t="shared" si="214"/>
        <v>0</v>
      </c>
    </row>
    <row r="451" spans="1:22" s="353" customFormat="1" ht="18.75" x14ac:dyDescent="0.3">
      <c r="A451" s="354" t="s">
        <v>280</v>
      </c>
      <c r="B451" s="369" t="s">
        <v>69</v>
      </c>
      <c r="C451" s="355" t="s">
        <v>69</v>
      </c>
      <c r="D451" s="356">
        <f t="shared" si="208"/>
        <v>0</v>
      </c>
      <c r="E451" s="356"/>
      <c r="F451" s="356"/>
      <c r="G451" s="356">
        <f t="shared" si="219"/>
        <v>169.8</v>
      </c>
      <c r="H451" s="357">
        <v>169.8</v>
      </c>
      <c r="I451" s="356"/>
      <c r="J451" s="356"/>
      <c r="K451" s="357">
        <v>-3</v>
      </c>
      <c r="L451" s="357"/>
      <c r="M451" s="357"/>
      <c r="N451" s="357"/>
      <c r="O451" s="357"/>
      <c r="P451" s="357"/>
      <c r="Q451" s="357"/>
      <c r="R451" s="357"/>
      <c r="S451" s="352">
        <f t="shared" si="211"/>
        <v>-3</v>
      </c>
      <c r="T451" s="356">
        <f t="shared" si="212"/>
        <v>166.8</v>
      </c>
      <c r="U451" s="358">
        <f t="shared" si="213"/>
        <v>166.8</v>
      </c>
      <c r="V451" s="358">
        <f t="shared" si="214"/>
        <v>0</v>
      </c>
    </row>
    <row r="452" spans="1:22" s="353" customFormat="1" ht="18.75" x14ac:dyDescent="0.3">
      <c r="A452" s="354" t="s">
        <v>613</v>
      </c>
      <c r="B452" s="369" t="s">
        <v>69</v>
      </c>
      <c r="C452" s="355" t="s">
        <v>69</v>
      </c>
      <c r="D452" s="356">
        <v>0</v>
      </c>
      <c r="E452" s="356"/>
      <c r="F452" s="356">
        <v>6202.2</v>
      </c>
      <c r="G452" s="356">
        <f t="shared" si="219"/>
        <v>349.70000000000005</v>
      </c>
      <c r="H452" s="357">
        <v>206.9</v>
      </c>
      <c r="I452" s="356">
        <v>142.80000000000001</v>
      </c>
      <c r="J452" s="356"/>
      <c r="K452" s="357"/>
      <c r="L452" s="357"/>
      <c r="M452" s="357"/>
      <c r="N452" s="357"/>
      <c r="O452" s="357"/>
      <c r="P452" s="357"/>
      <c r="Q452" s="357"/>
      <c r="R452" s="357"/>
      <c r="S452" s="352">
        <f t="shared" si="211"/>
        <v>0</v>
      </c>
      <c r="T452" s="356">
        <f t="shared" si="212"/>
        <v>349.70000000000005</v>
      </c>
      <c r="U452" s="358">
        <f t="shared" si="213"/>
        <v>206.9</v>
      </c>
      <c r="V452" s="358">
        <f t="shared" si="214"/>
        <v>142.80000000000001</v>
      </c>
    </row>
    <row r="453" spans="1:22" s="353" customFormat="1" ht="18.75" x14ac:dyDescent="0.3">
      <c r="A453" s="354" t="s">
        <v>561</v>
      </c>
      <c r="B453" s="369" t="s">
        <v>69</v>
      </c>
      <c r="C453" s="355" t="s">
        <v>69</v>
      </c>
      <c r="D453" s="356">
        <v>0</v>
      </c>
      <c r="E453" s="356">
        <v>2027.6</v>
      </c>
      <c r="F453" s="356"/>
      <c r="G453" s="356">
        <f t="shared" si="219"/>
        <v>2359.5</v>
      </c>
      <c r="H453" s="357">
        <v>2284.6999999999998</v>
      </c>
      <c r="I453" s="356">
        <v>74.8</v>
      </c>
      <c r="J453" s="356"/>
      <c r="K453" s="357"/>
      <c r="L453" s="357"/>
      <c r="M453" s="357"/>
      <c r="N453" s="357"/>
      <c r="O453" s="357"/>
      <c r="P453" s="357"/>
      <c r="Q453" s="357"/>
      <c r="R453" s="357"/>
      <c r="S453" s="352">
        <f t="shared" si="211"/>
        <v>0</v>
      </c>
      <c r="T453" s="356">
        <f t="shared" si="212"/>
        <v>2359.5</v>
      </c>
      <c r="U453" s="358">
        <f t="shared" si="213"/>
        <v>2284.6999999999998</v>
      </c>
      <c r="V453" s="358">
        <f t="shared" si="214"/>
        <v>74.8</v>
      </c>
    </row>
    <row r="454" spans="1:22" s="353" customFormat="1" ht="43.5" customHeight="1" collapsed="1" x14ac:dyDescent="0.3">
      <c r="A454" s="354" t="s">
        <v>289</v>
      </c>
      <c r="B454" s="369" t="s">
        <v>69</v>
      </c>
      <c r="C454" s="355" t="s">
        <v>69</v>
      </c>
      <c r="D454" s="356">
        <f t="shared" si="208"/>
        <v>0</v>
      </c>
      <c r="E454" s="356"/>
      <c r="F454" s="356"/>
      <c r="G454" s="356">
        <f t="shared" si="219"/>
        <v>650.9</v>
      </c>
      <c r="H454" s="357">
        <v>650.9</v>
      </c>
      <c r="I454" s="356"/>
      <c r="J454" s="356"/>
      <c r="K454" s="357">
        <v>-72.400000000000006</v>
      </c>
      <c r="L454" s="357"/>
      <c r="M454" s="357"/>
      <c r="N454" s="357"/>
      <c r="O454" s="357"/>
      <c r="P454" s="357"/>
      <c r="Q454" s="357"/>
      <c r="R454" s="357"/>
      <c r="S454" s="352">
        <f t="shared" si="211"/>
        <v>-72.400000000000006</v>
      </c>
      <c r="T454" s="356">
        <f t="shared" si="212"/>
        <v>578.5</v>
      </c>
      <c r="U454" s="358">
        <f t="shared" si="213"/>
        <v>578.5</v>
      </c>
      <c r="V454" s="358">
        <f t="shared" si="214"/>
        <v>0</v>
      </c>
    </row>
    <row r="455" spans="1:22" s="353" customFormat="1" ht="25.5" customHeight="1" x14ac:dyDescent="0.3">
      <c r="A455" s="354" t="s">
        <v>674</v>
      </c>
      <c r="B455" s="369" t="s">
        <v>69</v>
      </c>
      <c r="C455" s="355" t="s">
        <v>69</v>
      </c>
      <c r="D455" s="356">
        <f t="shared" si="208"/>
        <v>0</v>
      </c>
      <c r="E455" s="356"/>
      <c r="F455" s="356"/>
      <c r="G455" s="356">
        <f t="shared" si="219"/>
        <v>672.2</v>
      </c>
      <c r="H455" s="357">
        <v>672.2</v>
      </c>
      <c r="I455" s="356"/>
      <c r="J455" s="356"/>
      <c r="K455" s="357">
        <v>-0.2</v>
      </c>
      <c r="L455" s="357"/>
      <c r="M455" s="357"/>
      <c r="N455" s="357"/>
      <c r="O455" s="357"/>
      <c r="P455" s="357"/>
      <c r="Q455" s="357"/>
      <c r="R455" s="357"/>
      <c r="S455" s="352">
        <f t="shared" si="211"/>
        <v>-0.2</v>
      </c>
      <c r="T455" s="356">
        <f t="shared" si="212"/>
        <v>672</v>
      </c>
      <c r="U455" s="358">
        <f t="shared" si="213"/>
        <v>672</v>
      </c>
      <c r="V455" s="358">
        <f t="shared" si="214"/>
        <v>0</v>
      </c>
    </row>
    <row r="456" spans="1:22" s="353" customFormat="1" ht="21.75" customHeight="1" x14ac:dyDescent="0.3">
      <c r="A456" s="354" t="s">
        <v>173</v>
      </c>
      <c r="B456" s="369" t="s">
        <v>69</v>
      </c>
      <c r="C456" s="355" t="s">
        <v>69</v>
      </c>
      <c r="D456" s="356">
        <f t="shared" si="208"/>
        <v>0</v>
      </c>
      <c r="E456" s="356"/>
      <c r="F456" s="356"/>
      <c r="G456" s="356">
        <f t="shared" si="219"/>
        <v>272.7</v>
      </c>
      <c r="H456" s="357">
        <v>272.7</v>
      </c>
      <c r="I456" s="356"/>
      <c r="J456" s="356"/>
      <c r="K456" s="357"/>
      <c r="L456" s="357"/>
      <c r="M456" s="357"/>
      <c r="N456" s="357"/>
      <c r="O456" s="357"/>
      <c r="P456" s="357"/>
      <c r="Q456" s="357"/>
      <c r="R456" s="357"/>
      <c r="S456" s="352">
        <f t="shared" si="211"/>
        <v>0</v>
      </c>
      <c r="T456" s="356">
        <f t="shared" si="212"/>
        <v>272.7</v>
      </c>
      <c r="U456" s="358">
        <f t="shared" si="213"/>
        <v>272.7</v>
      </c>
      <c r="V456" s="358">
        <f t="shared" si="214"/>
        <v>0</v>
      </c>
    </row>
    <row r="457" spans="1:22" s="353" customFormat="1" ht="23.25" customHeight="1" x14ac:dyDescent="0.3">
      <c r="A457" s="354" t="s">
        <v>608</v>
      </c>
      <c r="B457" s="369" t="s">
        <v>69</v>
      </c>
      <c r="C457" s="355" t="s">
        <v>69</v>
      </c>
      <c r="D457" s="356">
        <f t="shared" si="208"/>
        <v>0</v>
      </c>
      <c r="E457" s="356"/>
      <c r="F457" s="356"/>
      <c r="G457" s="356">
        <f t="shared" si="219"/>
        <v>277.10000000000002</v>
      </c>
      <c r="H457" s="357">
        <v>277.10000000000002</v>
      </c>
      <c r="I457" s="356"/>
      <c r="J457" s="356"/>
      <c r="K457" s="357"/>
      <c r="L457" s="357"/>
      <c r="M457" s="357"/>
      <c r="N457" s="357"/>
      <c r="O457" s="357"/>
      <c r="P457" s="357"/>
      <c r="Q457" s="357"/>
      <c r="R457" s="357"/>
      <c r="S457" s="352">
        <f t="shared" si="211"/>
        <v>0</v>
      </c>
      <c r="T457" s="356">
        <f t="shared" si="212"/>
        <v>277.10000000000002</v>
      </c>
      <c r="U457" s="358">
        <f t="shared" si="213"/>
        <v>277.10000000000002</v>
      </c>
      <c r="V457" s="358">
        <f t="shared" si="214"/>
        <v>0</v>
      </c>
    </row>
    <row r="458" spans="1:22" s="353" customFormat="1" ht="26.25" customHeight="1" x14ac:dyDescent="0.3">
      <c r="A458" s="354" t="s">
        <v>291</v>
      </c>
      <c r="B458" s="369" t="s">
        <v>69</v>
      </c>
      <c r="C458" s="355" t="s">
        <v>69</v>
      </c>
      <c r="D458" s="356">
        <f t="shared" si="208"/>
        <v>0</v>
      </c>
      <c r="E458" s="356"/>
      <c r="F458" s="356"/>
      <c r="G458" s="356">
        <f t="shared" si="219"/>
        <v>613.5</v>
      </c>
      <c r="H458" s="357">
        <v>613.5</v>
      </c>
      <c r="I458" s="356"/>
      <c r="J458" s="356"/>
      <c r="K458" s="357"/>
      <c r="L458" s="357"/>
      <c r="M458" s="357"/>
      <c r="N458" s="357"/>
      <c r="O458" s="357"/>
      <c r="P458" s="357"/>
      <c r="Q458" s="357"/>
      <c r="R458" s="357"/>
      <c r="S458" s="352">
        <f t="shared" si="211"/>
        <v>0</v>
      </c>
      <c r="T458" s="356">
        <f t="shared" si="212"/>
        <v>613.5</v>
      </c>
      <c r="U458" s="358">
        <f t="shared" si="213"/>
        <v>613.5</v>
      </c>
      <c r="V458" s="358">
        <f t="shared" si="214"/>
        <v>0</v>
      </c>
    </row>
    <row r="459" spans="1:22" s="353" customFormat="1" ht="22.5" customHeight="1" x14ac:dyDescent="0.3">
      <c r="A459" s="354" t="s">
        <v>667</v>
      </c>
      <c r="B459" s="369" t="s">
        <v>69</v>
      </c>
      <c r="C459" s="355" t="s">
        <v>69</v>
      </c>
      <c r="D459" s="356">
        <f t="shared" si="208"/>
        <v>0</v>
      </c>
      <c r="E459" s="356"/>
      <c r="F459" s="356"/>
      <c r="G459" s="356">
        <f t="shared" si="219"/>
        <v>42.4</v>
      </c>
      <c r="H459" s="357">
        <v>42.4</v>
      </c>
      <c r="I459" s="356"/>
      <c r="J459" s="356"/>
      <c r="K459" s="357"/>
      <c r="L459" s="357"/>
      <c r="M459" s="357"/>
      <c r="N459" s="357"/>
      <c r="O459" s="357"/>
      <c r="P459" s="357"/>
      <c r="Q459" s="357"/>
      <c r="R459" s="357"/>
      <c r="S459" s="352">
        <f t="shared" si="211"/>
        <v>0</v>
      </c>
      <c r="T459" s="356">
        <f t="shared" si="212"/>
        <v>42.4</v>
      </c>
      <c r="U459" s="358">
        <f t="shared" si="213"/>
        <v>42.4</v>
      </c>
      <c r="V459" s="358">
        <f t="shared" si="214"/>
        <v>0</v>
      </c>
    </row>
    <row r="460" spans="1:22" s="353" customFormat="1" ht="19.5" customHeight="1" x14ac:dyDescent="0.3">
      <c r="A460" s="354" t="s">
        <v>159</v>
      </c>
      <c r="B460" s="369" t="s">
        <v>69</v>
      </c>
      <c r="C460" s="355" t="s">
        <v>69</v>
      </c>
      <c r="D460" s="356">
        <f t="shared" si="208"/>
        <v>0</v>
      </c>
      <c r="E460" s="356"/>
      <c r="F460" s="356"/>
      <c r="G460" s="356">
        <f t="shared" si="219"/>
        <v>65</v>
      </c>
      <c r="H460" s="357">
        <v>65</v>
      </c>
      <c r="I460" s="356"/>
      <c r="J460" s="356"/>
      <c r="K460" s="357"/>
      <c r="L460" s="357"/>
      <c r="M460" s="357"/>
      <c r="N460" s="357"/>
      <c r="O460" s="357"/>
      <c r="P460" s="357"/>
      <c r="Q460" s="357"/>
      <c r="R460" s="357"/>
      <c r="S460" s="352">
        <f t="shared" si="211"/>
        <v>0</v>
      </c>
      <c r="T460" s="356">
        <f t="shared" si="212"/>
        <v>65</v>
      </c>
      <c r="U460" s="358">
        <f t="shared" si="213"/>
        <v>65</v>
      </c>
      <c r="V460" s="358">
        <f t="shared" si="214"/>
        <v>0</v>
      </c>
    </row>
    <row r="461" spans="1:22" s="353" customFormat="1" ht="19.5" customHeight="1" x14ac:dyDescent="0.3">
      <c r="A461" s="354" t="s">
        <v>44</v>
      </c>
      <c r="B461" s="369" t="s">
        <v>69</v>
      </c>
      <c r="C461" s="355" t="s">
        <v>69</v>
      </c>
      <c r="D461" s="356">
        <f t="shared" si="208"/>
        <v>0</v>
      </c>
      <c r="E461" s="356"/>
      <c r="F461" s="356"/>
      <c r="G461" s="356">
        <f t="shared" si="219"/>
        <v>591.1</v>
      </c>
      <c r="H461" s="357">
        <v>591.1</v>
      </c>
      <c r="I461" s="356"/>
      <c r="J461" s="356"/>
      <c r="K461" s="357">
        <v>15</v>
      </c>
      <c r="L461" s="357"/>
      <c r="M461" s="357"/>
      <c r="N461" s="357"/>
      <c r="O461" s="357"/>
      <c r="P461" s="357"/>
      <c r="Q461" s="357"/>
      <c r="R461" s="357"/>
      <c r="S461" s="352">
        <f t="shared" si="211"/>
        <v>15</v>
      </c>
      <c r="T461" s="356">
        <f t="shared" si="212"/>
        <v>606.1</v>
      </c>
      <c r="U461" s="358">
        <f t="shared" si="213"/>
        <v>606.1</v>
      </c>
      <c r="V461" s="358">
        <f t="shared" si="214"/>
        <v>0</v>
      </c>
    </row>
    <row r="462" spans="1:22" s="353" customFormat="1" ht="27.75" customHeight="1" x14ac:dyDescent="0.3">
      <c r="A462" s="354" t="s">
        <v>39</v>
      </c>
      <c r="B462" s="369" t="s">
        <v>69</v>
      </c>
      <c r="C462" s="355" t="s">
        <v>69</v>
      </c>
      <c r="D462" s="356">
        <f t="shared" si="208"/>
        <v>0</v>
      </c>
      <c r="E462" s="356"/>
      <c r="F462" s="356"/>
      <c r="G462" s="356">
        <f t="shared" si="219"/>
        <v>628.1</v>
      </c>
      <c r="H462" s="357">
        <v>400</v>
      </c>
      <c r="I462" s="356">
        <v>228.1</v>
      </c>
      <c r="J462" s="356"/>
      <c r="K462" s="357"/>
      <c r="L462" s="357"/>
      <c r="M462" s="357"/>
      <c r="N462" s="357"/>
      <c r="O462" s="357">
        <v>-0.3</v>
      </c>
      <c r="P462" s="357"/>
      <c r="Q462" s="357"/>
      <c r="R462" s="357"/>
      <c r="S462" s="352">
        <f t="shared" si="211"/>
        <v>-0.3</v>
      </c>
      <c r="T462" s="356">
        <f t="shared" si="212"/>
        <v>627.79999999999995</v>
      </c>
      <c r="U462" s="358">
        <f t="shared" si="213"/>
        <v>400</v>
      </c>
      <c r="V462" s="358">
        <f t="shared" si="214"/>
        <v>227.79999999999998</v>
      </c>
    </row>
    <row r="463" spans="1:22" s="353" customFormat="1" ht="50.25" hidden="1" customHeight="1" x14ac:dyDescent="0.3">
      <c r="A463" s="354"/>
      <c r="B463" s="369" t="s">
        <v>69</v>
      </c>
      <c r="C463" s="355" t="s">
        <v>69</v>
      </c>
      <c r="D463" s="356">
        <f t="shared" si="208"/>
        <v>0</v>
      </c>
      <c r="E463" s="356"/>
      <c r="F463" s="356"/>
      <c r="G463" s="356">
        <f t="shared" si="219"/>
        <v>0</v>
      </c>
      <c r="H463" s="356"/>
      <c r="I463" s="356"/>
      <c r="J463" s="356"/>
      <c r="K463" s="357"/>
      <c r="L463" s="357"/>
      <c r="M463" s="357"/>
      <c r="N463" s="357"/>
      <c r="O463" s="357"/>
      <c r="P463" s="357"/>
      <c r="Q463" s="357"/>
      <c r="R463" s="357"/>
      <c r="S463" s="352">
        <f t="shared" si="211"/>
        <v>0</v>
      </c>
      <c r="T463" s="356">
        <f t="shared" si="212"/>
        <v>0</v>
      </c>
      <c r="U463" s="358">
        <f t="shared" si="213"/>
        <v>0</v>
      </c>
      <c r="V463" s="358">
        <f t="shared" si="214"/>
        <v>0</v>
      </c>
    </row>
    <row r="464" spans="1:22" s="353" customFormat="1" ht="48" hidden="1" customHeight="1" x14ac:dyDescent="0.3">
      <c r="A464" s="354"/>
      <c r="B464" s="369" t="s">
        <v>69</v>
      </c>
      <c r="C464" s="355" t="s">
        <v>69</v>
      </c>
      <c r="D464" s="356">
        <f t="shared" si="208"/>
        <v>0</v>
      </c>
      <c r="E464" s="356"/>
      <c r="F464" s="356"/>
      <c r="G464" s="356">
        <f t="shared" si="219"/>
        <v>0</v>
      </c>
      <c r="H464" s="356"/>
      <c r="I464" s="356"/>
      <c r="J464" s="356"/>
      <c r="K464" s="357"/>
      <c r="L464" s="357"/>
      <c r="M464" s="357"/>
      <c r="N464" s="357"/>
      <c r="O464" s="357"/>
      <c r="P464" s="357"/>
      <c r="Q464" s="357"/>
      <c r="R464" s="357"/>
      <c r="S464" s="352">
        <f t="shared" si="211"/>
        <v>0</v>
      </c>
      <c r="T464" s="356">
        <f t="shared" si="212"/>
        <v>0</v>
      </c>
      <c r="U464" s="358">
        <f t="shared" si="213"/>
        <v>0</v>
      </c>
      <c r="V464" s="358">
        <f t="shared" si="214"/>
        <v>0</v>
      </c>
    </row>
    <row r="465" spans="1:22" s="353" customFormat="1" ht="47.25" hidden="1" customHeight="1" x14ac:dyDescent="0.3">
      <c r="A465" s="354"/>
      <c r="B465" s="369"/>
      <c r="C465" s="355"/>
      <c r="D465" s="356">
        <f t="shared" si="208"/>
        <v>0</v>
      </c>
      <c r="E465" s="356"/>
      <c r="F465" s="356"/>
      <c r="G465" s="356">
        <f t="shared" si="219"/>
        <v>0</v>
      </c>
      <c r="H465" s="356"/>
      <c r="I465" s="356"/>
      <c r="J465" s="356"/>
      <c r="K465" s="357"/>
      <c r="L465" s="357"/>
      <c r="M465" s="357"/>
      <c r="N465" s="357"/>
      <c r="O465" s="357"/>
      <c r="P465" s="357"/>
      <c r="Q465" s="357"/>
      <c r="R465" s="357"/>
      <c r="S465" s="352">
        <f t="shared" si="211"/>
        <v>0</v>
      </c>
      <c r="T465" s="356">
        <f t="shared" si="212"/>
        <v>0</v>
      </c>
      <c r="U465" s="358">
        <f t="shared" si="213"/>
        <v>0</v>
      </c>
      <c r="V465" s="358">
        <f t="shared" si="214"/>
        <v>0</v>
      </c>
    </row>
    <row r="466" spans="1:22" s="353" customFormat="1" ht="49.5" hidden="1" customHeight="1" x14ac:dyDescent="0.3">
      <c r="A466" s="354"/>
      <c r="B466" s="369" t="s">
        <v>69</v>
      </c>
      <c r="C466" s="355" t="s">
        <v>69</v>
      </c>
      <c r="D466" s="356"/>
      <c r="E466" s="356"/>
      <c r="F466" s="356"/>
      <c r="G466" s="356">
        <f t="shared" si="219"/>
        <v>0</v>
      </c>
      <c r="H466" s="356"/>
      <c r="I466" s="356"/>
      <c r="J466" s="356"/>
      <c r="K466" s="357"/>
      <c r="L466" s="357"/>
      <c r="M466" s="357"/>
      <c r="N466" s="357"/>
      <c r="O466" s="357"/>
      <c r="P466" s="357"/>
      <c r="Q466" s="357"/>
      <c r="R466" s="357"/>
      <c r="S466" s="352">
        <f t="shared" si="211"/>
        <v>0</v>
      </c>
      <c r="T466" s="356">
        <f t="shared" si="212"/>
        <v>0</v>
      </c>
      <c r="U466" s="358">
        <f t="shared" si="213"/>
        <v>0</v>
      </c>
      <c r="V466" s="358">
        <f t="shared" si="214"/>
        <v>0</v>
      </c>
    </row>
    <row r="467" spans="1:22" s="363" customFormat="1" ht="39.75" customHeight="1" x14ac:dyDescent="0.3">
      <c r="A467" s="361" t="s">
        <v>750</v>
      </c>
      <c r="B467" s="370" t="s">
        <v>69</v>
      </c>
      <c r="C467" s="350" t="s">
        <v>69</v>
      </c>
      <c r="D467" s="362">
        <f t="shared" si="208"/>
        <v>35186.199999999997</v>
      </c>
      <c r="E467" s="362">
        <f>SUM(E468+E469)</f>
        <v>35186.199999999997</v>
      </c>
      <c r="F467" s="362">
        <f>SUM(F468+F469)</f>
        <v>0</v>
      </c>
      <c r="G467" s="362">
        <f t="shared" ref="G467:G517" si="220">SUM(H467:I467)</f>
        <v>37419.300000000003</v>
      </c>
      <c r="H467" s="362">
        <f>SUM(H468+H469)</f>
        <v>37419.300000000003</v>
      </c>
      <c r="I467" s="362">
        <f t="shared" ref="I467:U467" si="221">SUM(I468+I469)</f>
        <v>0</v>
      </c>
      <c r="J467" s="362">
        <f t="shared" si="221"/>
        <v>-92</v>
      </c>
      <c r="K467" s="362">
        <f t="shared" ref="K467:L467" si="222">SUM(K468+K469)</f>
        <v>0</v>
      </c>
      <c r="L467" s="362">
        <f t="shared" si="222"/>
        <v>0</v>
      </c>
      <c r="M467" s="362">
        <f t="shared" si="221"/>
        <v>0</v>
      </c>
      <c r="N467" s="362">
        <f t="shared" si="221"/>
        <v>0</v>
      </c>
      <c r="O467" s="362">
        <f t="shared" si="221"/>
        <v>0</v>
      </c>
      <c r="P467" s="362">
        <f t="shared" si="221"/>
        <v>0</v>
      </c>
      <c r="Q467" s="362">
        <f t="shared" si="221"/>
        <v>0</v>
      </c>
      <c r="R467" s="362">
        <f t="shared" si="221"/>
        <v>0</v>
      </c>
      <c r="S467" s="362">
        <f t="shared" si="221"/>
        <v>-92</v>
      </c>
      <c r="T467" s="362">
        <f t="shared" si="221"/>
        <v>37327.300000000003</v>
      </c>
      <c r="U467" s="362">
        <f t="shared" si="221"/>
        <v>37327.300000000003</v>
      </c>
      <c r="V467" s="364">
        <f t="shared" si="214"/>
        <v>0</v>
      </c>
    </row>
    <row r="468" spans="1:22" s="353" customFormat="1" ht="16.5" customHeight="1" x14ac:dyDescent="0.3">
      <c r="A468" s="354" t="s">
        <v>614</v>
      </c>
      <c r="B468" s="369" t="s">
        <v>69</v>
      </c>
      <c r="C468" s="369" t="s">
        <v>69</v>
      </c>
      <c r="D468" s="356">
        <f t="shared" si="208"/>
        <v>21168.799999999999</v>
      </c>
      <c r="E468" s="356">
        <v>21168.799999999999</v>
      </c>
      <c r="F468" s="356"/>
      <c r="G468" s="356">
        <f t="shared" si="220"/>
        <v>22330.2</v>
      </c>
      <c r="H468" s="356">
        <v>22330.2</v>
      </c>
      <c r="I468" s="356"/>
      <c r="J468" s="356"/>
      <c r="K468" s="357"/>
      <c r="L468" s="357"/>
      <c r="M468" s="357"/>
      <c r="N468" s="357"/>
      <c r="O468" s="357"/>
      <c r="P468" s="357"/>
      <c r="Q468" s="357"/>
      <c r="R468" s="357"/>
      <c r="S468" s="352">
        <f t="shared" si="211"/>
        <v>0</v>
      </c>
      <c r="T468" s="356">
        <f t="shared" si="212"/>
        <v>22330.2</v>
      </c>
      <c r="U468" s="358">
        <f t="shared" si="213"/>
        <v>22330.2</v>
      </c>
      <c r="V468" s="358">
        <f t="shared" si="214"/>
        <v>0</v>
      </c>
    </row>
    <row r="469" spans="1:22" s="353" customFormat="1" ht="24.75" customHeight="1" x14ac:dyDescent="0.3">
      <c r="A469" s="354" t="s">
        <v>289</v>
      </c>
      <c r="B469" s="369" t="s">
        <v>69</v>
      </c>
      <c r="C469" s="369" t="s">
        <v>69</v>
      </c>
      <c r="D469" s="356">
        <f t="shared" si="208"/>
        <v>14017.4</v>
      </c>
      <c r="E469" s="356">
        <v>14017.4</v>
      </c>
      <c r="F469" s="356"/>
      <c r="G469" s="356">
        <f t="shared" si="220"/>
        <v>15089.1</v>
      </c>
      <c r="H469" s="356">
        <v>15089.1</v>
      </c>
      <c r="I469" s="356"/>
      <c r="J469" s="356">
        <v>-92</v>
      </c>
      <c r="K469" s="357"/>
      <c r="L469" s="357"/>
      <c r="M469" s="357"/>
      <c r="N469" s="357"/>
      <c r="O469" s="357"/>
      <c r="P469" s="357"/>
      <c r="Q469" s="357"/>
      <c r="R469" s="357"/>
      <c r="S469" s="352">
        <f t="shared" si="211"/>
        <v>-92</v>
      </c>
      <c r="T469" s="356">
        <f t="shared" si="212"/>
        <v>14997.1</v>
      </c>
      <c r="U469" s="358">
        <f t="shared" si="213"/>
        <v>14997.1</v>
      </c>
      <c r="V469" s="358">
        <f t="shared" si="214"/>
        <v>0</v>
      </c>
    </row>
    <row r="470" spans="1:22" s="353" customFormat="1" ht="60.75" customHeight="1" x14ac:dyDescent="0.3">
      <c r="A470" s="354" t="s">
        <v>290</v>
      </c>
      <c r="B470" s="369" t="s">
        <v>69</v>
      </c>
      <c r="C470" s="369" t="s">
        <v>69</v>
      </c>
      <c r="D470" s="356">
        <f t="shared" si="208"/>
        <v>250</v>
      </c>
      <c r="E470" s="356">
        <v>250</v>
      </c>
      <c r="F470" s="356"/>
      <c r="G470" s="356">
        <f t="shared" si="220"/>
        <v>250</v>
      </c>
      <c r="H470" s="356">
        <v>250</v>
      </c>
      <c r="I470" s="356"/>
      <c r="J470" s="356"/>
      <c r="K470" s="357"/>
      <c r="L470" s="357"/>
      <c r="M470" s="357"/>
      <c r="N470" s="357"/>
      <c r="O470" s="357"/>
      <c r="P470" s="357"/>
      <c r="Q470" s="357"/>
      <c r="R470" s="357"/>
      <c r="S470" s="352">
        <f t="shared" ref="S470:S535" si="223">SUM(J470:R470)</f>
        <v>0</v>
      </c>
      <c r="T470" s="356">
        <f t="shared" si="212"/>
        <v>250</v>
      </c>
      <c r="U470" s="358">
        <f t="shared" si="213"/>
        <v>250</v>
      </c>
      <c r="V470" s="358">
        <f t="shared" si="214"/>
        <v>0</v>
      </c>
    </row>
    <row r="471" spans="1:22" s="363" customFormat="1" ht="25.5" customHeight="1" x14ac:dyDescent="0.3">
      <c r="A471" s="361" t="s">
        <v>751</v>
      </c>
      <c r="B471" s="370"/>
      <c r="C471" s="370"/>
      <c r="D471" s="362">
        <f t="shared" ref="D471:D530" si="224">SUM(E471:F471)</f>
        <v>809</v>
      </c>
      <c r="E471" s="362">
        <f>E472+E473</f>
        <v>809</v>
      </c>
      <c r="F471" s="362">
        <f>F472+F473</f>
        <v>0</v>
      </c>
      <c r="G471" s="362">
        <f t="shared" si="220"/>
        <v>4210.8</v>
      </c>
      <c r="H471" s="362">
        <f>H472+H473</f>
        <v>3200.8</v>
      </c>
      <c r="I471" s="362">
        <f t="shared" ref="I471:V471" si="225">I472+I473</f>
        <v>1010</v>
      </c>
      <c r="J471" s="362">
        <f t="shared" si="225"/>
        <v>-141</v>
      </c>
      <c r="K471" s="362">
        <f t="shared" ref="K471:L471" si="226">K472+K473</f>
        <v>0</v>
      </c>
      <c r="L471" s="362">
        <f t="shared" si="226"/>
        <v>0</v>
      </c>
      <c r="M471" s="362">
        <f t="shared" si="225"/>
        <v>0</v>
      </c>
      <c r="N471" s="362">
        <f t="shared" si="225"/>
        <v>0</v>
      </c>
      <c r="O471" s="362">
        <f t="shared" si="225"/>
        <v>0</v>
      </c>
      <c r="P471" s="362">
        <f t="shared" si="225"/>
        <v>0</v>
      </c>
      <c r="Q471" s="362">
        <f t="shared" si="225"/>
        <v>0</v>
      </c>
      <c r="R471" s="362">
        <f t="shared" si="225"/>
        <v>0</v>
      </c>
      <c r="S471" s="362">
        <f t="shared" si="225"/>
        <v>-141</v>
      </c>
      <c r="T471" s="362">
        <f t="shared" si="225"/>
        <v>4069.8</v>
      </c>
      <c r="U471" s="362">
        <f t="shared" si="225"/>
        <v>3059.8</v>
      </c>
      <c r="V471" s="362">
        <f t="shared" si="225"/>
        <v>1010</v>
      </c>
    </row>
    <row r="472" spans="1:22" s="353" customFormat="1" ht="17.25" customHeight="1" x14ac:dyDescent="0.3">
      <c r="A472" s="354" t="s">
        <v>561</v>
      </c>
      <c r="B472" s="369" t="s">
        <v>69</v>
      </c>
      <c r="C472" s="369" t="s">
        <v>69</v>
      </c>
      <c r="D472" s="356">
        <f t="shared" si="224"/>
        <v>402.2</v>
      </c>
      <c r="E472" s="356">
        <v>402.2</v>
      </c>
      <c r="F472" s="356"/>
      <c r="G472" s="356">
        <f t="shared" si="220"/>
        <v>3445.3</v>
      </c>
      <c r="H472" s="356">
        <v>2735.3</v>
      </c>
      <c r="I472" s="356">
        <v>710</v>
      </c>
      <c r="J472" s="356"/>
      <c r="K472" s="357"/>
      <c r="L472" s="357"/>
      <c r="M472" s="357"/>
      <c r="N472" s="357"/>
      <c r="O472" s="357"/>
      <c r="P472" s="357"/>
      <c r="Q472" s="357"/>
      <c r="R472" s="357"/>
      <c r="S472" s="352">
        <f t="shared" si="223"/>
        <v>0</v>
      </c>
      <c r="T472" s="356">
        <f t="shared" ref="T472:T537" si="227">SUM(U472:V472)</f>
        <v>3445.3</v>
      </c>
      <c r="U472" s="358">
        <f t="shared" ref="U472:U537" si="228">H472+J472+K472+M472+N472</f>
        <v>2735.3</v>
      </c>
      <c r="V472" s="358">
        <f t="shared" ref="V472:V537" si="229">SUM(I472+O472+P472+Q472+R472)</f>
        <v>710</v>
      </c>
    </row>
    <row r="473" spans="1:22" s="353" customFormat="1" ht="17.25" customHeight="1" x14ac:dyDescent="0.3">
      <c r="A473" s="354" t="s">
        <v>289</v>
      </c>
      <c r="B473" s="369" t="s">
        <v>69</v>
      </c>
      <c r="C473" s="369" t="s">
        <v>69</v>
      </c>
      <c r="D473" s="356">
        <f t="shared" si="224"/>
        <v>406.8</v>
      </c>
      <c r="E473" s="356">
        <v>406.8</v>
      </c>
      <c r="F473" s="356"/>
      <c r="G473" s="356">
        <f t="shared" si="220"/>
        <v>765.5</v>
      </c>
      <c r="H473" s="356">
        <v>465.5</v>
      </c>
      <c r="I473" s="356">
        <v>300</v>
      </c>
      <c r="J473" s="356">
        <v>-141</v>
      </c>
      <c r="K473" s="357"/>
      <c r="L473" s="357"/>
      <c r="M473" s="357"/>
      <c r="N473" s="357"/>
      <c r="O473" s="357"/>
      <c r="P473" s="357"/>
      <c r="Q473" s="357"/>
      <c r="R473" s="357"/>
      <c r="S473" s="352">
        <f t="shared" si="223"/>
        <v>-141</v>
      </c>
      <c r="T473" s="356">
        <f t="shared" si="227"/>
        <v>624.5</v>
      </c>
      <c r="U473" s="358">
        <f t="shared" si="228"/>
        <v>324.5</v>
      </c>
      <c r="V473" s="358">
        <f t="shared" si="229"/>
        <v>300</v>
      </c>
    </row>
    <row r="474" spans="1:22" s="353" customFormat="1" ht="39.75" customHeight="1" x14ac:dyDescent="0.3">
      <c r="A474" s="354" t="s">
        <v>657</v>
      </c>
      <c r="B474" s="369" t="s">
        <v>69</v>
      </c>
      <c r="C474" s="369" t="s">
        <v>69</v>
      </c>
      <c r="D474" s="356">
        <f t="shared" si="224"/>
        <v>0</v>
      </c>
      <c r="E474" s="356"/>
      <c r="F474" s="356"/>
      <c r="G474" s="356">
        <f t="shared" si="220"/>
        <v>143.5</v>
      </c>
      <c r="H474" s="356"/>
      <c r="I474" s="356">
        <v>143.5</v>
      </c>
      <c r="J474" s="356"/>
      <c r="K474" s="357"/>
      <c r="L474" s="357"/>
      <c r="M474" s="357"/>
      <c r="N474" s="357"/>
      <c r="O474" s="357"/>
      <c r="P474" s="357"/>
      <c r="Q474" s="357"/>
      <c r="R474" s="357"/>
      <c r="S474" s="352">
        <f t="shared" si="223"/>
        <v>0</v>
      </c>
      <c r="T474" s="356">
        <f t="shared" si="227"/>
        <v>143.5</v>
      </c>
      <c r="U474" s="358">
        <f t="shared" si="228"/>
        <v>0</v>
      </c>
      <c r="V474" s="358">
        <f t="shared" si="229"/>
        <v>143.5</v>
      </c>
    </row>
    <row r="475" spans="1:22" s="353" customFormat="1" ht="16.5" customHeight="1" x14ac:dyDescent="0.3">
      <c r="A475" s="349" t="s">
        <v>176</v>
      </c>
      <c r="B475" s="350" t="s">
        <v>106</v>
      </c>
      <c r="C475" s="350" t="s">
        <v>56</v>
      </c>
      <c r="D475" s="351">
        <f t="shared" si="224"/>
        <v>82000.900000000009</v>
      </c>
      <c r="E475" s="351">
        <f>SUM(E476)</f>
        <v>78666.700000000012</v>
      </c>
      <c r="F475" s="351">
        <f>SUM(F476)</f>
        <v>3334.2000000000003</v>
      </c>
      <c r="G475" s="351">
        <f t="shared" si="220"/>
        <v>156188.1</v>
      </c>
      <c r="H475" s="351">
        <f t="shared" ref="H475:V475" si="230">SUM(H476)</f>
        <v>100659.7</v>
      </c>
      <c r="I475" s="351">
        <f t="shared" si="230"/>
        <v>55528.4</v>
      </c>
      <c r="J475" s="351">
        <f t="shared" si="230"/>
        <v>2110.4</v>
      </c>
      <c r="K475" s="351">
        <f t="shared" si="230"/>
        <v>0</v>
      </c>
      <c r="L475" s="351">
        <f t="shared" si="230"/>
        <v>750</v>
      </c>
      <c r="M475" s="351">
        <f t="shared" si="230"/>
        <v>0</v>
      </c>
      <c r="N475" s="351">
        <f t="shared" si="230"/>
        <v>0</v>
      </c>
      <c r="O475" s="351">
        <f t="shared" si="230"/>
        <v>0</v>
      </c>
      <c r="P475" s="351">
        <f t="shared" si="230"/>
        <v>0</v>
      </c>
      <c r="Q475" s="351">
        <f t="shared" si="230"/>
        <v>0</v>
      </c>
      <c r="R475" s="351">
        <f t="shared" si="230"/>
        <v>0</v>
      </c>
      <c r="S475" s="351">
        <f>SUM(S476)</f>
        <v>2860.4</v>
      </c>
      <c r="T475" s="351">
        <f t="shared" si="230"/>
        <v>159048.49999999997</v>
      </c>
      <c r="U475" s="351">
        <f t="shared" si="230"/>
        <v>103520.1</v>
      </c>
      <c r="V475" s="351">
        <f t="shared" si="230"/>
        <v>55528.4</v>
      </c>
    </row>
    <row r="476" spans="1:22" s="353" customFormat="1" ht="20.25" customHeight="1" x14ac:dyDescent="0.3">
      <c r="A476" s="349" t="s">
        <v>177</v>
      </c>
      <c r="B476" s="350" t="s">
        <v>106</v>
      </c>
      <c r="C476" s="350" t="s">
        <v>55</v>
      </c>
      <c r="D476" s="356">
        <f t="shared" si="224"/>
        <v>82000.900000000009</v>
      </c>
      <c r="E476" s="351">
        <f>SUM(E477+E483+E485+E486+E490+E493+E502+E506+E512+E515+E518+E519+E525)</f>
        <v>78666.700000000012</v>
      </c>
      <c r="F476" s="351">
        <f>SUM(F477+F483+F484+F485+F486+F490+F493+F502+F506+F512+F515+F518+F519+F525)</f>
        <v>3334.2000000000003</v>
      </c>
      <c r="G476" s="356">
        <f t="shared" si="220"/>
        <v>156188.1</v>
      </c>
      <c r="H476" s="351">
        <f>SUM(H477+H483+H484+H485+H490+H493+H518+H519+H525)</f>
        <v>100659.7</v>
      </c>
      <c r="I476" s="351">
        <f>SUM(I477+I483+I484+I485+I490+I493+I518+I519+I525)</f>
        <v>55528.4</v>
      </c>
      <c r="J476" s="351">
        <f t="shared" ref="J476:V476" si="231">SUM(J477+J483+J484+J485+J490+J493+J518+J519+J525)</f>
        <v>2110.4</v>
      </c>
      <c r="K476" s="351">
        <f t="shared" ref="K476:L476" si="232">SUM(K477+K483+K484+K485+K490+K493+K518+K519+K525)</f>
        <v>0</v>
      </c>
      <c r="L476" s="351">
        <f t="shared" si="232"/>
        <v>750</v>
      </c>
      <c r="M476" s="351">
        <f t="shared" si="231"/>
        <v>0</v>
      </c>
      <c r="N476" s="351">
        <f t="shared" si="231"/>
        <v>0</v>
      </c>
      <c r="O476" s="351">
        <f t="shared" si="231"/>
        <v>0</v>
      </c>
      <c r="P476" s="351">
        <f t="shared" si="231"/>
        <v>0</v>
      </c>
      <c r="Q476" s="351">
        <f t="shared" si="231"/>
        <v>0</v>
      </c>
      <c r="R476" s="351">
        <f t="shared" si="231"/>
        <v>0</v>
      </c>
      <c r="S476" s="351">
        <f>SUM(S477+S483+S484+S485+S490+S493+S518+S519+S525)</f>
        <v>2860.4</v>
      </c>
      <c r="T476" s="351">
        <f t="shared" si="231"/>
        <v>159048.49999999997</v>
      </c>
      <c r="U476" s="351">
        <f t="shared" si="231"/>
        <v>103520.1</v>
      </c>
      <c r="V476" s="351">
        <f t="shared" si="231"/>
        <v>55528.4</v>
      </c>
    </row>
    <row r="477" spans="1:22" s="363" customFormat="1" ht="33" customHeight="1" x14ac:dyDescent="0.3">
      <c r="A477" s="361" t="s">
        <v>763</v>
      </c>
      <c r="B477" s="350" t="s">
        <v>106</v>
      </c>
      <c r="C477" s="350" t="s">
        <v>55</v>
      </c>
      <c r="D477" s="362">
        <f t="shared" si="224"/>
        <v>75553.600000000006</v>
      </c>
      <c r="E477" s="362">
        <f>SUM(E478+E479+E481+E482+E480)</f>
        <v>75553.600000000006</v>
      </c>
      <c r="F477" s="362">
        <f>SUM(F478+F481+F482)</f>
        <v>0</v>
      </c>
      <c r="G477" s="362">
        <f>SUM(H477:I477)</f>
        <v>86827.1</v>
      </c>
      <c r="H477" s="362">
        <f>SUM(H478+H479+H481+H482+H480)</f>
        <v>86827.1</v>
      </c>
      <c r="I477" s="362">
        <f t="shared" ref="I477:V477" si="233">SUM(I478+I479+I481+I482+I480)</f>
        <v>0</v>
      </c>
      <c r="J477" s="362">
        <f t="shared" si="233"/>
        <v>1350</v>
      </c>
      <c r="K477" s="362">
        <f t="shared" ref="K477:L477" si="234">SUM(K478+K479+K481+K482+K480)</f>
        <v>0</v>
      </c>
      <c r="L477" s="362">
        <f t="shared" si="234"/>
        <v>0</v>
      </c>
      <c r="M477" s="362">
        <f t="shared" si="233"/>
        <v>0</v>
      </c>
      <c r="N477" s="362">
        <f t="shared" si="233"/>
        <v>0</v>
      </c>
      <c r="O477" s="362">
        <f t="shared" si="233"/>
        <v>0</v>
      </c>
      <c r="P477" s="362">
        <f t="shared" si="233"/>
        <v>0</v>
      </c>
      <c r="Q477" s="362">
        <f t="shared" si="233"/>
        <v>0</v>
      </c>
      <c r="R477" s="362">
        <f t="shared" si="233"/>
        <v>0</v>
      </c>
      <c r="S477" s="362">
        <f t="shared" si="233"/>
        <v>1350</v>
      </c>
      <c r="T477" s="362">
        <f t="shared" si="233"/>
        <v>88177.1</v>
      </c>
      <c r="U477" s="362">
        <f t="shared" si="233"/>
        <v>88177.1</v>
      </c>
      <c r="V477" s="362">
        <f t="shared" si="233"/>
        <v>0</v>
      </c>
    </row>
    <row r="478" spans="1:22" s="353" customFormat="1" ht="17.25" customHeight="1" x14ac:dyDescent="0.3">
      <c r="A478" s="354" t="s">
        <v>291</v>
      </c>
      <c r="B478" s="369" t="s">
        <v>106</v>
      </c>
      <c r="C478" s="369" t="s">
        <v>55</v>
      </c>
      <c r="D478" s="356">
        <f t="shared" si="224"/>
        <v>20768.900000000001</v>
      </c>
      <c r="E478" s="356">
        <v>20768.900000000001</v>
      </c>
      <c r="F478" s="356"/>
      <c r="G478" s="356">
        <f>SUM(H478:I478)</f>
        <v>13506.9</v>
      </c>
      <c r="H478" s="356">
        <v>13506.9</v>
      </c>
      <c r="I478" s="356"/>
      <c r="J478" s="356">
        <v>2015.8</v>
      </c>
      <c r="K478" s="357"/>
      <c r="L478" s="357"/>
      <c r="M478" s="357"/>
      <c r="N478" s="357"/>
      <c r="O478" s="357"/>
      <c r="P478" s="357"/>
      <c r="Q478" s="357"/>
      <c r="R478" s="357"/>
      <c r="S478" s="352">
        <f t="shared" si="223"/>
        <v>2015.8</v>
      </c>
      <c r="T478" s="356">
        <f t="shared" si="227"/>
        <v>15522.699999999999</v>
      </c>
      <c r="U478" s="358">
        <f t="shared" si="228"/>
        <v>15522.699999999999</v>
      </c>
      <c r="V478" s="358">
        <f t="shared" si="229"/>
        <v>0</v>
      </c>
    </row>
    <row r="479" spans="1:22" s="353" customFormat="1" ht="17.25" customHeight="1" x14ac:dyDescent="0.3">
      <c r="A479" s="354" t="s">
        <v>667</v>
      </c>
      <c r="B479" s="369" t="s">
        <v>106</v>
      </c>
      <c r="C479" s="369" t="s">
        <v>55</v>
      </c>
      <c r="D479" s="356">
        <f t="shared" si="224"/>
        <v>11134</v>
      </c>
      <c r="E479" s="356">
        <v>11134</v>
      </c>
      <c r="F479" s="356"/>
      <c r="G479" s="356">
        <f t="shared" si="220"/>
        <v>18599</v>
      </c>
      <c r="H479" s="356">
        <v>18599</v>
      </c>
      <c r="I479" s="356"/>
      <c r="J479" s="356">
        <v>-636.70000000000005</v>
      </c>
      <c r="K479" s="357"/>
      <c r="L479" s="357"/>
      <c r="M479" s="357"/>
      <c r="N479" s="357"/>
      <c r="O479" s="357"/>
      <c r="P479" s="357"/>
      <c r="Q479" s="357"/>
      <c r="R479" s="357"/>
      <c r="S479" s="352">
        <f t="shared" si="223"/>
        <v>-636.70000000000005</v>
      </c>
      <c r="T479" s="356">
        <f t="shared" si="227"/>
        <v>17962.3</v>
      </c>
      <c r="U479" s="358">
        <f t="shared" si="228"/>
        <v>17962.3</v>
      </c>
      <c r="V479" s="358">
        <f t="shared" si="229"/>
        <v>0</v>
      </c>
    </row>
    <row r="480" spans="1:22" s="353" customFormat="1" ht="17.25" customHeight="1" x14ac:dyDescent="0.3">
      <c r="A480" s="354" t="s">
        <v>615</v>
      </c>
      <c r="B480" s="369" t="s">
        <v>106</v>
      </c>
      <c r="C480" s="369" t="s">
        <v>55</v>
      </c>
      <c r="D480" s="356">
        <f t="shared" si="224"/>
        <v>3000</v>
      </c>
      <c r="E480" s="356">
        <v>3000</v>
      </c>
      <c r="F480" s="356"/>
      <c r="G480" s="356">
        <f t="shared" si="220"/>
        <v>10112.299999999999</v>
      </c>
      <c r="H480" s="356">
        <v>10112.299999999999</v>
      </c>
      <c r="I480" s="356"/>
      <c r="J480" s="356">
        <v>219.2</v>
      </c>
      <c r="K480" s="357"/>
      <c r="L480" s="357"/>
      <c r="M480" s="357"/>
      <c r="N480" s="357"/>
      <c r="O480" s="357"/>
      <c r="P480" s="357"/>
      <c r="Q480" s="357"/>
      <c r="R480" s="357"/>
      <c r="S480" s="352">
        <f t="shared" si="223"/>
        <v>219.2</v>
      </c>
      <c r="T480" s="356">
        <f t="shared" si="227"/>
        <v>10331.5</v>
      </c>
      <c r="U480" s="358">
        <f t="shared" si="228"/>
        <v>10331.5</v>
      </c>
      <c r="V480" s="358">
        <f t="shared" si="229"/>
        <v>0</v>
      </c>
    </row>
    <row r="481" spans="1:22" s="353" customFormat="1" ht="18.75" customHeight="1" x14ac:dyDescent="0.3">
      <c r="A481" s="354" t="s">
        <v>44</v>
      </c>
      <c r="B481" s="369" t="s">
        <v>106</v>
      </c>
      <c r="C481" s="369" t="s">
        <v>55</v>
      </c>
      <c r="D481" s="356">
        <f t="shared" si="224"/>
        <v>17923.599999999999</v>
      </c>
      <c r="E481" s="356">
        <v>17923.599999999999</v>
      </c>
      <c r="F481" s="356"/>
      <c r="G481" s="356">
        <f t="shared" si="220"/>
        <v>19857.400000000001</v>
      </c>
      <c r="H481" s="356">
        <v>19857.400000000001</v>
      </c>
      <c r="I481" s="356"/>
      <c r="J481" s="356"/>
      <c r="K481" s="357"/>
      <c r="L481" s="357"/>
      <c r="M481" s="357"/>
      <c r="N481" s="357"/>
      <c r="O481" s="357"/>
      <c r="P481" s="357"/>
      <c r="Q481" s="357"/>
      <c r="R481" s="357"/>
      <c r="S481" s="352">
        <f t="shared" si="223"/>
        <v>0</v>
      </c>
      <c r="T481" s="356">
        <f t="shared" si="227"/>
        <v>19857.400000000001</v>
      </c>
      <c r="U481" s="358">
        <f t="shared" si="228"/>
        <v>19857.400000000001</v>
      </c>
      <c r="V481" s="358">
        <f t="shared" si="229"/>
        <v>0</v>
      </c>
    </row>
    <row r="482" spans="1:22" s="353" customFormat="1" ht="18.75" customHeight="1" x14ac:dyDescent="0.3">
      <c r="A482" s="354" t="s">
        <v>164</v>
      </c>
      <c r="B482" s="369" t="s">
        <v>106</v>
      </c>
      <c r="C482" s="369" t="s">
        <v>55</v>
      </c>
      <c r="D482" s="356">
        <f t="shared" si="224"/>
        <v>22727.1</v>
      </c>
      <c r="E482" s="356">
        <v>22727.1</v>
      </c>
      <c r="F482" s="356"/>
      <c r="G482" s="356">
        <f t="shared" si="220"/>
        <v>24751.5</v>
      </c>
      <c r="H482" s="356">
        <v>24751.5</v>
      </c>
      <c r="I482" s="356"/>
      <c r="J482" s="356">
        <v>-248.3</v>
      </c>
      <c r="K482" s="357"/>
      <c r="L482" s="357"/>
      <c r="M482" s="357"/>
      <c r="N482" s="357"/>
      <c r="O482" s="357"/>
      <c r="P482" s="357"/>
      <c r="Q482" s="357"/>
      <c r="R482" s="357"/>
      <c r="S482" s="352">
        <f t="shared" si="223"/>
        <v>-248.3</v>
      </c>
      <c r="T482" s="356">
        <f t="shared" si="227"/>
        <v>24503.200000000001</v>
      </c>
      <c r="U482" s="358">
        <f t="shared" si="228"/>
        <v>24503.200000000001</v>
      </c>
      <c r="V482" s="358">
        <f t="shared" si="229"/>
        <v>0</v>
      </c>
    </row>
    <row r="483" spans="1:22" s="359" customFormat="1" ht="43.5" customHeight="1" x14ac:dyDescent="0.3">
      <c r="A483" s="349" t="s">
        <v>702</v>
      </c>
      <c r="B483" s="370" t="s">
        <v>106</v>
      </c>
      <c r="C483" s="370" t="s">
        <v>55</v>
      </c>
      <c r="D483" s="351">
        <f t="shared" si="224"/>
        <v>129.9</v>
      </c>
      <c r="E483" s="351"/>
      <c r="F483" s="351">
        <v>129.9</v>
      </c>
      <c r="G483" s="351">
        <f t="shared" si="220"/>
        <v>136.6</v>
      </c>
      <c r="H483" s="351"/>
      <c r="I483" s="351">
        <v>136.6</v>
      </c>
      <c r="J483" s="351"/>
      <c r="K483" s="360"/>
      <c r="L483" s="360"/>
      <c r="M483" s="360"/>
      <c r="N483" s="360"/>
      <c r="O483" s="360"/>
      <c r="P483" s="360"/>
      <c r="Q483" s="360"/>
      <c r="R483" s="360"/>
      <c r="S483" s="352">
        <f t="shared" si="223"/>
        <v>0</v>
      </c>
      <c r="T483" s="351">
        <f t="shared" si="227"/>
        <v>136.6</v>
      </c>
      <c r="U483" s="352">
        <f t="shared" si="228"/>
        <v>0</v>
      </c>
      <c r="V483" s="352">
        <f t="shared" si="229"/>
        <v>136.6</v>
      </c>
    </row>
    <row r="484" spans="1:22" s="359" customFormat="1" ht="63" customHeight="1" x14ac:dyDescent="0.3">
      <c r="A484" s="349" t="s">
        <v>769</v>
      </c>
      <c r="B484" s="370" t="s">
        <v>106</v>
      </c>
      <c r="C484" s="370" t="s">
        <v>55</v>
      </c>
      <c r="D484" s="351">
        <f t="shared" si="224"/>
        <v>466</v>
      </c>
      <c r="E484" s="351"/>
      <c r="F484" s="351">
        <v>466</v>
      </c>
      <c r="G484" s="351">
        <f t="shared" si="220"/>
        <v>466</v>
      </c>
      <c r="H484" s="351"/>
      <c r="I484" s="351">
        <v>466</v>
      </c>
      <c r="J484" s="351"/>
      <c r="K484" s="360"/>
      <c r="L484" s="360"/>
      <c r="M484" s="360"/>
      <c r="N484" s="360"/>
      <c r="O484" s="360"/>
      <c r="P484" s="360"/>
      <c r="Q484" s="360"/>
      <c r="R484" s="360"/>
      <c r="S484" s="352">
        <f t="shared" si="223"/>
        <v>0</v>
      </c>
      <c r="T484" s="351">
        <f t="shared" si="227"/>
        <v>466</v>
      </c>
      <c r="U484" s="352">
        <f t="shared" si="228"/>
        <v>0</v>
      </c>
      <c r="V484" s="352">
        <f t="shared" si="229"/>
        <v>466</v>
      </c>
    </row>
    <row r="485" spans="1:22" s="359" customFormat="1" ht="36.75" customHeight="1" x14ac:dyDescent="0.3">
      <c r="A485" s="349" t="s">
        <v>770</v>
      </c>
      <c r="B485" s="370" t="s">
        <v>106</v>
      </c>
      <c r="C485" s="370" t="s">
        <v>55</v>
      </c>
      <c r="D485" s="351">
        <f t="shared" si="224"/>
        <v>2272.9</v>
      </c>
      <c r="E485" s="351"/>
      <c r="F485" s="351">
        <v>2272.9</v>
      </c>
      <c r="G485" s="351">
        <f t="shared" si="220"/>
        <v>2272.9</v>
      </c>
      <c r="H485" s="351"/>
      <c r="I485" s="351">
        <v>2272.9</v>
      </c>
      <c r="J485" s="351"/>
      <c r="K485" s="360"/>
      <c r="L485" s="360"/>
      <c r="M485" s="360"/>
      <c r="N485" s="360"/>
      <c r="O485" s="360"/>
      <c r="P485" s="360"/>
      <c r="Q485" s="360"/>
      <c r="R485" s="360"/>
      <c r="S485" s="352">
        <f t="shared" si="223"/>
        <v>0</v>
      </c>
      <c r="T485" s="351">
        <f t="shared" si="227"/>
        <v>2272.9</v>
      </c>
      <c r="U485" s="352">
        <f t="shared" si="228"/>
        <v>0</v>
      </c>
      <c r="V485" s="352">
        <f t="shared" si="229"/>
        <v>2272.9</v>
      </c>
    </row>
    <row r="486" spans="1:22" s="353" customFormat="1" ht="36" hidden="1" customHeight="1" collapsed="1" x14ac:dyDescent="0.3">
      <c r="A486" s="354" t="s">
        <v>1064</v>
      </c>
      <c r="B486" s="369" t="s">
        <v>106</v>
      </c>
      <c r="C486" s="369" t="s">
        <v>55</v>
      </c>
      <c r="D486" s="356">
        <f t="shared" si="224"/>
        <v>0</v>
      </c>
      <c r="E486" s="356">
        <f>SUM(E487+E488+E489)</f>
        <v>0</v>
      </c>
      <c r="F486" s="356">
        <f>SUM(F487+F488+F489)</f>
        <v>0</v>
      </c>
      <c r="G486" s="356">
        <f t="shared" si="220"/>
        <v>0</v>
      </c>
      <c r="H486" s="356">
        <f>SUM(H487+H488+H489)</f>
        <v>0</v>
      </c>
      <c r="I486" s="356">
        <f>SUM(I487+I488+I489)</f>
        <v>0</v>
      </c>
      <c r="J486" s="356"/>
      <c r="K486" s="357"/>
      <c r="L486" s="357"/>
      <c r="M486" s="357"/>
      <c r="N486" s="357"/>
      <c r="O486" s="357"/>
      <c r="P486" s="357"/>
      <c r="Q486" s="357"/>
      <c r="R486" s="357"/>
      <c r="S486" s="352">
        <f t="shared" si="223"/>
        <v>0</v>
      </c>
      <c r="T486" s="356">
        <f t="shared" si="227"/>
        <v>0</v>
      </c>
      <c r="U486" s="358">
        <f t="shared" si="228"/>
        <v>0</v>
      </c>
      <c r="V486" s="358">
        <f t="shared" si="229"/>
        <v>0</v>
      </c>
    </row>
    <row r="487" spans="1:22" s="353" customFormat="1" ht="14.25" hidden="1" customHeight="1" outlineLevel="1" x14ac:dyDescent="0.3">
      <c r="A487" s="354" t="s">
        <v>110</v>
      </c>
      <c r="B487" s="369" t="s">
        <v>106</v>
      </c>
      <c r="C487" s="369" t="s">
        <v>55</v>
      </c>
      <c r="D487" s="356">
        <f t="shared" si="224"/>
        <v>0</v>
      </c>
      <c r="E487" s="356"/>
      <c r="F487" s="356"/>
      <c r="G487" s="356">
        <f t="shared" si="220"/>
        <v>0</v>
      </c>
      <c r="H487" s="356"/>
      <c r="I487" s="356"/>
      <c r="J487" s="356"/>
      <c r="K487" s="357"/>
      <c r="L487" s="357"/>
      <c r="M487" s="357"/>
      <c r="N487" s="357"/>
      <c r="O487" s="357"/>
      <c r="P487" s="357"/>
      <c r="Q487" s="357"/>
      <c r="R487" s="357"/>
      <c r="S487" s="352">
        <f t="shared" si="223"/>
        <v>0</v>
      </c>
      <c r="T487" s="356">
        <f t="shared" si="227"/>
        <v>0</v>
      </c>
      <c r="U487" s="358">
        <f t="shared" si="228"/>
        <v>0</v>
      </c>
      <c r="V487" s="358">
        <f t="shared" si="229"/>
        <v>0</v>
      </c>
    </row>
    <row r="488" spans="1:22" s="353" customFormat="1" ht="16.5" hidden="1" customHeight="1" outlineLevel="1" x14ac:dyDescent="0.3">
      <c r="A488" s="354" t="s">
        <v>82</v>
      </c>
      <c r="B488" s="369" t="s">
        <v>106</v>
      </c>
      <c r="C488" s="369" t="s">
        <v>55</v>
      </c>
      <c r="D488" s="356">
        <f t="shared" si="224"/>
        <v>0</v>
      </c>
      <c r="E488" s="356"/>
      <c r="F488" s="356"/>
      <c r="G488" s="356">
        <f t="shared" si="220"/>
        <v>0</v>
      </c>
      <c r="H488" s="356"/>
      <c r="I488" s="356"/>
      <c r="J488" s="356"/>
      <c r="K488" s="357"/>
      <c r="L488" s="357"/>
      <c r="M488" s="357"/>
      <c r="N488" s="357"/>
      <c r="O488" s="357"/>
      <c r="P488" s="357"/>
      <c r="Q488" s="357"/>
      <c r="R488" s="357"/>
      <c r="S488" s="352">
        <f t="shared" si="223"/>
        <v>0</v>
      </c>
      <c r="T488" s="356">
        <f t="shared" si="227"/>
        <v>0</v>
      </c>
      <c r="U488" s="358">
        <f t="shared" si="228"/>
        <v>0</v>
      </c>
      <c r="V488" s="358">
        <f t="shared" si="229"/>
        <v>0</v>
      </c>
    </row>
    <row r="489" spans="1:22" s="353" customFormat="1" ht="15.75" hidden="1" customHeight="1" outlineLevel="1" x14ac:dyDescent="0.3">
      <c r="A489" s="354" t="s">
        <v>81</v>
      </c>
      <c r="B489" s="369" t="s">
        <v>106</v>
      </c>
      <c r="C489" s="369" t="s">
        <v>55</v>
      </c>
      <c r="D489" s="356">
        <f t="shared" si="224"/>
        <v>0</v>
      </c>
      <c r="E489" s="356"/>
      <c r="F489" s="356"/>
      <c r="G489" s="356">
        <f t="shared" si="220"/>
        <v>0</v>
      </c>
      <c r="H489" s="356"/>
      <c r="I489" s="356"/>
      <c r="J489" s="356"/>
      <c r="K489" s="357"/>
      <c r="L489" s="357"/>
      <c r="M489" s="357"/>
      <c r="N489" s="357"/>
      <c r="O489" s="357"/>
      <c r="P489" s="357"/>
      <c r="Q489" s="357"/>
      <c r="R489" s="357"/>
      <c r="S489" s="352">
        <f t="shared" si="223"/>
        <v>0</v>
      </c>
      <c r="T489" s="356">
        <f t="shared" si="227"/>
        <v>0</v>
      </c>
      <c r="U489" s="358">
        <f t="shared" si="228"/>
        <v>0</v>
      </c>
      <c r="V489" s="358">
        <f t="shared" si="229"/>
        <v>0</v>
      </c>
    </row>
    <row r="490" spans="1:22" s="359" customFormat="1" ht="30" customHeight="1" x14ac:dyDescent="0.3">
      <c r="A490" s="349" t="s">
        <v>127</v>
      </c>
      <c r="B490" s="370" t="s">
        <v>106</v>
      </c>
      <c r="C490" s="370" t="s">
        <v>55</v>
      </c>
      <c r="D490" s="351">
        <f t="shared" si="224"/>
        <v>275</v>
      </c>
      <c r="E490" s="351"/>
      <c r="F490" s="351">
        <v>275</v>
      </c>
      <c r="G490" s="351">
        <f t="shared" si="220"/>
        <v>275</v>
      </c>
      <c r="H490" s="351">
        <f>SUM(H491:H492)</f>
        <v>0</v>
      </c>
      <c r="I490" s="351">
        <f>SUM(I491:I492)</f>
        <v>275</v>
      </c>
      <c r="J490" s="351">
        <f t="shared" ref="J490:V490" si="235">SUM(J491:J492)</f>
        <v>0</v>
      </c>
      <c r="K490" s="351">
        <f t="shared" ref="K490:L490" si="236">SUM(K491:K492)</f>
        <v>0</v>
      </c>
      <c r="L490" s="351">
        <f t="shared" si="236"/>
        <v>0</v>
      </c>
      <c r="M490" s="351">
        <f t="shared" si="235"/>
        <v>0</v>
      </c>
      <c r="N490" s="351">
        <f t="shared" si="235"/>
        <v>0</v>
      </c>
      <c r="O490" s="351">
        <f t="shared" si="235"/>
        <v>0</v>
      </c>
      <c r="P490" s="351">
        <f t="shared" si="235"/>
        <v>0</v>
      </c>
      <c r="Q490" s="351">
        <f t="shared" si="235"/>
        <v>0</v>
      </c>
      <c r="R490" s="351">
        <f t="shared" si="235"/>
        <v>0</v>
      </c>
      <c r="S490" s="351">
        <f t="shared" si="235"/>
        <v>0</v>
      </c>
      <c r="T490" s="351">
        <f t="shared" si="235"/>
        <v>275</v>
      </c>
      <c r="U490" s="351">
        <f t="shared" si="235"/>
        <v>0</v>
      </c>
      <c r="V490" s="351">
        <f t="shared" si="235"/>
        <v>275</v>
      </c>
    </row>
    <row r="491" spans="1:22" s="353" customFormat="1" ht="22.5" customHeight="1" outlineLevel="1" x14ac:dyDescent="0.3">
      <c r="A491" s="354" t="s">
        <v>644</v>
      </c>
      <c r="B491" s="369" t="s">
        <v>106</v>
      </c>
      <c r="C491" s="369" t="s">
        <v>55</v>
      </c>
      <c r="D491" s="356">
        <f t="shared" si="224"/>
        <v>0</v>
      </c>
      <c r="E491" s="356"/>
      <c r="F491" s="356"/>
      <c r="G491" s="356">
        <f t="shared" si="220"/>
        <v>150</v>
      </c>
      <c r="H491" s="356"/>
      <c r="I491" s="356">
        <v>150</v>
      </c>
      <c r="J491" s="356"/>
      <c r="K491" s="357"/>
      <c r="L491" s="357"/>
      <c r="M491" s="357"/>
      <c r="N491" s="357"/>
      <c r="O491" s="357"/>
      <c r="P491" s="357"/>
      <c r="Q491" s="357"/>
      <c r="R491" s="357"/>
      <c r="S491" s="352">
        <f t="shared" si="223"/>
        <v>0</v>
      </c>
      <c r="T491" s="356">
        <f t="shared" si="227"/>
        <v>150</v>
      </c>
      <c r="U491" s="358">
        <f t="shared" si="228"/>
        <v>0</v>
      </c>
      <c r="V491" s="358">
        <f t="shared" si="229"/>
        <v>150</v>
      </c>
    </row>
    <row r="492" spans="1:22" s="353" customFormat="1" ht="39.75" customHeight="1" outlineLevel="1" x14ac:dyDescent="0.3">
      <c r="A492" s="354" t="s">
        <v>643</v>
      </c>
      <c r="B492" s="369" t="s">
        <v>106</v>
      </c>
      <c r="C492" s="369" t="s">
        <v>55</v>
      </c>
      <c r="D492" s="356">
        <f t="shared" si="224"/>
        <v>0</v>
      </c>
      <c r="E492" s="356"/>
      <c r="F492" s="356"/>
      <c r="G492" s="356">
        <f t="shared" si="220"/>
        <v>125</v>
      </c>
      <c r="H492" s="356"/>
      <c r="I492" s="356">
        <v>125</v>
      </c>
      <c r="J492" s="356"/>
      <c r="K492" s="357"/>
      <c r="L492" s="357"/>
      <c r="M492" s="357"/>
      <c r="N492" s="357"/>
      <c r="O492" s="357"/>
      <c r="P492" s="357"/>
      <c r="Q492" s="357"/>
      <c r="R492" s="357"/>
      <c r="S492" s="352">
        <f t="shared" si="223"/>
        <v>0</v>
      </c>
      <c r="T492" s="356">
        <f t="shared" si="227"/>
        <v>125</v>
      </c>
      <c r="U492" s="358">
        <f t="shared" si="228"/>
        <v>0</v>
      </c>
      <c r="V492" s="358">
        <f t="shared" si="229"/>
        <v>125</v>
      </c>
    </row>
    <row r="493" spans="1:22" s="353" customFormat="1" ht="41.25" customHeight="1" x14ac:dyDescent="0.3">
      <c r="A493" s="361" t="s">
        <v>771</v>
      </c>
      <c r="B493" s="370" t="s">
        <v>106</v>
      </c>
      <c r="C493" s="370" t="s">
        <v>55</v>
      </c>
      <c r="D493" s="362">
        <f t="shared" si="224"/>
        <v>2000</v>
      </c>
      <c r="E493" s="362">
        <v>2000</v>
      </c>
      <c r="F493" s="362"/>
      <c r="G493" s="362">
        <f t="shared" si="220"/>
        <v>5839.9999999999991</v>
      </c>
      <c r="H493" s="362">
        <f>SUM(H494:H517)</f>
        <v>5839.9999999999991</v>
      </c>
      <c r="I493" s="362">
        <f t="shared" ref="I493:V493" si="237">SUM(I494:I517)</f>
        <v>0</v>
      </c>
      <c r="J493" s="362">
        <f t="shared" si="237"/>
        <v>0</v>
      </c>
      <c r="K493" s="362">
        <f t="shared" ref="K493:L493" si="238">SUM(K494:K517)</f>
        <v>0</v>
      </c>
      <c r="L493" s="362">
        <f t="shared" si="238"/>
        <v>0</v>
      </c>
      <c r="M493" s="362">
        <f t="shared" si="237"/>
        <v>0</v>
      </c>
      <c r="N493" s="362">
        <f t="shared" si="237"/>
        <v>0</v>
      </c>
      <c r="O493" s="362">
        <f t="shared" si="237"/>
        <v>0</v>
      </c>
      <c r="P493" s="362">
        <f t="shared" si="237"/>
        <v>0</v>
      </c>
      <c r="Q493" s="362">
        <f t="shared" si="237"/>
        <v>0</v>
      </c>
      <c r="R493" s="362">
        <f t="shared" si="237"/>
        <v>0</v>
      </c>
      <c r="S493" s="362">
        <f t="shared" si="237"/>
        <v>0</v>
      </c>
      <c r="T493" s="362">
        <f t="shared" si="237"/>
        <v>5840</v>
      </c>
      <c r="U493" s="362">
        <f t="shared" si="237"/>
        <v>5840</v>
      </c>
      <c r="V493" s="362">
        <f t="shared" si="237"/>
        <v>0</v>
      </c>
    </row>
    <row r="494" spans="1:22" s="353" customFormat="1" ht="18.75" x14ac:dyDescent="0.3">
      <c r="A494" s="354" t="s">
        <v>8</v>
      </c>
      <c r="B494" s="369" t="s">
        <v>106</v>
      </c>
      <c r="C494" s="369" t="s">
        <v>55</v>
      </c>
      <c r="D494" s="356">
        <v>2000</v>
      </c>
      <c r="E494" s="356"/>
      <c r="F494" s="356"/>
      <c r="G494" s="356">
        <f t="shared" si="220"/>
        <v>840</v>
      </c>
      <c r="H494" s="356">
        <v>840</v>
      </c>
      <c r="I494" s="356"/>
      <c r="J494" s="356">
        <v>-840</v>
      </c>
      <c r="K494" s="357"/>
      <c r="L494" s="357"/>
      <c r="M494" s="357"/>
      <c r="N494" s="357"/>
      <c r="O494" s="357"/>
      <c r="P494" s="357"/>
      <c r="Q494" s="357"/>
      <c r="R494" s="357"/>
      <c r="S494" s="352">
        <f t="shared" si="223"/>
        <v>-840</v>
      </c>
      <c r="T494" s="356">
        <f t="shared" si="227"/>
        <v>0</v>
      </c>
      <c r="U494" s="358">
        <f t="shared" si="228"/>
        <v>0</v>
      </c>
      <c r="V494" s="358">
        <f t="shared" si="229"/>
        <v>0</v>
      </c>
    </row>
    <row r="495" spans="1:22" s="353" customFormat="1" ht="18.75" x14ac:dyDescent="0.3">
      <c r="A495" s="354" t="s">
        <v>957</v>
      </c>
      <c r="B495" s="369" t="s">
        <v>106</v>
      </c>
      <c r="C495" s="369" t="s">
        <v>55</v>
      </c>
      <c r="D495" s="356">
        <f t="shared" si="224"/>
        <v>0</v>
      </c>
      <c r="E495" s="356"/>
      <c r="F495" s="356"/>
      <c r="G495" s="356">
        <f t="shared" si="220"/>
        <v>47.5</v>
      </c>
      <c r="H495" s="357">
        <v>47.5</v>
      </c>
      <c r="I495" s="356"/>
      <c r="J495" s="356"/>
      <c r="K495" s="357"/>
      <c r="L495" s="357"/>
      <c r="M495" s="357"/>
      <c r="N495" s="357"/>
      <c r="O495" s="357"/>
      <c r="P495" s="357"/>
      <c r="Q495" s="357"/>
      <c r="R495" s="357"/>
      <c r="S495" s="352">
        <f t="shared" si="223"/>
        <v>0</v>
      </c>
      <c r="T495" s="356">
        <f t="shared" si="227"/>
        <v>47.5</v>
      </c>
      <c r="U495" s="358">
        <f t="shared" si="228"/>
        <v>47.5</v>
      </c>
      <c r="V495" s="358">
        <f t="shared" si="229"/>
        <v>0</v>
      </c>
    </row>
    <row r="496" spans="1:22" s="353" customFormat="1" ht="18.75" x14ac:dyDescent="0.3">
      <c r="A496" s="354" t="s">
        <v>958</v>
      </c>
      <c r="B496" s="369" t="s">
        <v>106</v>
      </c>
      <c r="C496" s="369" t="s">
        <v>55</v>
      </c>
      <c r="D496" s="356">
        <f t="shared" si="224"/>
        <v>0</v>
      </c>
      <c r="E496" s="356"/>
      <c r="F496" s="356"/>
      <c r="G496" s="356">
        <f t="shared" si="220"/>
        <v>37.5</v>
      </c>
      <c r="H496" s="357">
        <v>37.5</v>
      </c>
      <c r="I496" s="356"/>
      <c r="J496" s="356"/>
      <c r="K496" s="357"/>
      <c r="L496" s="357"/>
      <c r="M496" s="357"/>
      <c r="N496" s="357"/>
      <c r="O496" s="357"/>
      <c r="P496" s="357"/>
      <c r="Q496" s="357"/>
      <c r="R496" s="357"/>
      <c r="S496" s="352">
        <f t="shared" si="223"/>
        <v>0</v>
      </c>
      <c r="T496" s="356">
        <f t="shared" si="227"/>
        <v>37.5</v>
      </c>
      <c r="U496" s="358">
        <f t="shared" si="228"/>
        <v>37.5</v>
      </c>
      <c r="V496" s="358">
        <f t="shared" si="229"/>
        <v>0</v>
      </c>
    </row>
    <row r="497" spans="1:22" s="353" customFormat="1" ht="18.75" x14ac:dyDescent="0.3">
      <c r="A497" s="354" t="s">
        <v>959</v>
      </c>
      <c r="B497" s="369" t="s">
        <v>106</v>
      </c>
      <c r="C497" s="369" t="s">
        <v>55</v>
      </c>
      <c r="D497" s="356">
        <f t="shared" si="224"/>
        <v>0</v>
      </c>
      <c r="E497" s="356"/>
      <c r="F497" s="356"/>
      <c r="G497" s="356">
        <f t="shared" si="220"/>
        <v>110</v>
      </c>
      <c r="H497" s="357">
        <v>110</v>
      </c>
      <c r="I497" s="356"/>
      <c r="J497" s="356"/>
      <c r="K497" s="357"/>
      <c r="L497" s="357"/>
      <c r="M497" s="357"/>
      <c r="N497" s="357"/>
      <c r="O497" s="357"/>
      <c r="P497" s="357"/>
      <c r="Q497" s="357"/>
      <c r="R497" s="357"/>
      <c r="S497" s="352">
        <f t="shared" si="223"/>
        <v>0</v>
      </c>
      <c r="T497" s="356">
        <f t="shared" si="227"/>
        <v>110</v>
      </c>
      <c r="U497" s="358">
        <f t="shared" si="228"/>
        <v>110</v>
      </c>
      <c r="V497" s="358">
        <f t="shared" si="229"/>
        <v>0</v>
      </c>
    </row>
    <row r="498" spans="1:22" s="353" customFormat="1" ht="18.75" x14ac:dyDescent="0.3">
      <c r="A498" s="354" t="s">
        <v>960</v>
      </c>
      <c r="B498" s="369" t="s">
        <v>106</v>
      </c>
      <c r="C498" s="369" t="s">
        <v>55</v>
      </c>
      <c r="D498" s="356">
        <f t="shared" si="224"/>
        <v>0</v>
      </c>
      <c r="E498" s="356"/>
      <c r="F498" s="356"/>
      <c r="G498" s="356">
        <f t="shared" si="220"/>
        <v>2110.5</v>
      </c>
      <c r="H498" s="357">
        <v>2110.5</v>
      </c>
      <c r="I498" s="356"/>
      <c r="J498" s="356">
        <v>-97</v>
      </c>
      <c r="K498" s="357"/>
      <c r="L498" s="357"/>
      <c r="M498" s="357"/>
      <c r="N498" s="357"/>
      <c r="O498" s="357"/>
      <c r="P498" s="357"/>
      <c r="Q498" s="357"/>
      <c r="R498" s="357"/>
      <c r="S498" s="352">
        <f t="shared" si="223"/>
        <v>-97</v>
      </c>
      <c r="T498" s="356">
        <f t="shared" si="227"/>
        <v>2013.5</v>
      </c>
      <c r="U498" s="358">
        <f t="shared" si="228"/>
        <v>2013.5</v>
      </c>
      <c r="V498" s="358">
        <f t="shared" si="229"/>
        <v>0</v>
      </c>
    </row>
    <row r="499" spans="1:22" s="353" customFormat="1" ht="18.75" x14ac:dyDescent="0.3">
      <c r="A499" s="354" t="s">
        <v>961</v>
      </c>
      <c r="B499" s="369" t="s">
        <v>106</v>
      </c>
      <c r="C499" s="369" t="s">
        <v>55</v>
      </c>
      <c r="D499" s="356">
        <f t="shared" si="224"/>
        <v>0</v>
      </c>
      <c r="E499" s="356"/>
      <c r="F499" s="356"/>
      <c r="G499" s="356">
        <f t="shared" si="220"/>
        <v>279.2</v>
      </c>
      <c r="H499" s="357">
        <v>279.2</v>
      </c>
      <c r="I499" s="356"/>
      <c r="J499" s="356"/>
      <c r="K499" s="357"/>
      <c r="L499" s="357"/>
      <c r="M499" s="357"/>
      <c r="N499" s="357"/>
      <c r="O499" s="357"/>
      <c r="P499" s="357"/>
      <c r="Q499" s="357"/>
      <c r="R499" s="357"/>
      <c r="S499" s="352">
        <f t="shared" si="223"/>
        <v>0</v>
      </c>
      <c r="T499" s="356">
        <f t="shared" si="227"/>
        <v>279.2</v>
      </c>
      <c r="U499" s="358">
        <f t="shared" si="228"/>
        <v>279.2</v>
      </c>
      <c r="V499" s="358">
        <f t="shared" si="229"/>
        <v>0</v>
      </c>
    </row>
    <row r="500" spans="1:22" s="353" customFormat="1" ht="18.75" x14ac:dyDescent="0.3">
      <c r="A500" s="354" t="s">
        <v>962</v>
      </c>
      <c r="B500" s="369" t="s">
        <v>106</v>
      </c>
      <c r="C500" s="369" t="s">
        <v>55</v>
      </c>
      <c r="D500" s="356">
        <f t="shared" si="224"/>
        <v>0</v>
      </c>
      <c r="E500" s="356"/>
      <c r="F500" s="356"/>
      <c r="G500" s="356">
        <f t="shared" si="220"/>
        <v>1151.0999999999999</v>
      </c>
      <c r="H500" s="357">
        <v>1151.0999999999999</v>
      </c>
      <c r="I500" s="356"/>
      <c r="J500" s="356">
        <v>97</v>
      </c>
      <c r="K500" s="357"/>
      <c r="L500" s="357"/>
      <c r="M500" s="357"/>
      <c r="N500" s="357"/>
      <c r="O500" s="357"/>
      <c r="P500" s="357"/>
      <c r="Q500" s="357"/>
      <c r="R500" s="357"/>
      <c r="S500" s="352">
        <f t="shared" si="223"/>
        <v>97</v>
      </c>
      <c r="T500" s="356">
        <f t="shared" si="227"/>
        <v>1248.0999999999999</v>
      </c>
      <c r="U500" s="358">
        <f t="shared" si="228"/>
        <v>1248.0999999999999</v>
      </c>
      <c r="V500" s="358">
        <f t="shared" si="229"/>
        <v>0</v>
      </c>
    </row>
    <row r="501" spans="1:22" s="353" customFormat="1" ht="37.5" hidden="1" x14ac:dyDescent="0.3">
      <c r="A501" s="354" t="s">
        <v>560</v>
      </c>
      <c r="B501" s="369" t="s">
        <v>106</v>
      </c>
      <c r="C501" s="369" t="s">
        <v>55</v>
      </c>
      <c r="D501" s="356">
        <f t="shared" si="224"/>
        <v>0</v>
      </c>
      <c r="E501" s="356"/>
      <c r="F501" s="356"/>
      <c r="G501" s="356">
        <f t="shared" si="220"/>
        <v>0</v>
      </c>
      <c r="H501" s="356"/>
      <c r="I501" s="356"/>
      <c r="J501" s="356"/>
      <c r="K501" s="357"/>
      <c r="L501" s="357"/>
      <c r="M501" s="357"/>
      <c r="N501" s="357"/>
      <c r="O501" s="357"/>
      <c r="P501" s="357"/>
      <c r="Q501" s="357"/>
      <c r="R501" s="357"/>
      <c r="S501" s="352">
        <f t="shared" si="223"/>
        <v>0</v>
      </c>
      <c r="T501" s="356">
        <f t="shared" si="227"/>
        <v>0</v>
      </c>
      <c r="U501" s="358">
        <f t="shared" si="228"/>
        <v>0</v>
      </c>
      <c r="V501" s="358">
        <f t="shared" si="229"/>
        <v>0</v>
      </c>
    </row>
    <row r="502" spans="1:22" s="353" customFormat="1" ht="37.5" hidden="1" collapsed="1" x14ac:dyDescent="0.3">
      <c r="A502" s="354" t="s">
        <v>560</v>
      </c>
      <c r="B502" s="369" t="s">
        <v>106</v>
      </c>
      <c r="C502" s="369" t="s">
        <v>55</v>
      </c>
      <c r="D502" s="356">
        <f t="shared" si="224"/>
        <v>0</v>
      </c>
      <c r="E502" s="356"/>
      <c r="F502" s="356"/>
      <c r="G502" s="356">
        <f t="shared" si="220"/>
        <v>0</v>
      </c>
      <c r="H502" s="356"/>
      <c r="I502" s="356"/>
      <c r="J502" s="356"/>
      <c r="K502" s="357"/>
      <c r="L502" s="357"/>
      <c r="M502" s="357"/>
      <c r="N502" s="357"/>
      <c r="O502" s="357"/>
      <c r="P502" s="357"/>
      <c r="Q502" s="357"/>
      <c r="R502" s="357"/>
      <c r="S502" s="352">
        <f t="shared" si="223"/>
        <v>0</v>
      </c>
      <c r="T502" s="356">
        <f t="shared" si="227"/>
        <v>0</v>
      </c>
      <c r="U502" s="358">
        <f t="shared" si="228"/>
        <v>0</v>
      </c>
      <c r="V502" s="358">
        <f t="shared" si="229"/>
        <v>0</v>
      </c>
    </row>
    <row r="503" spans="1:22" s="353" customFormat="1" ht="37.5" hidden="1" outlineLevel="1" x14ac:dyDescent="0.3">
      <c r="A503" s="354" t="s">
        <v>560</v>
      </c>
      <c r="B503" s="369" t="s">
        <v>106</v>
      </c>
      <c r="C503" s="369" t="s">
        <v>55</v>
      </c>
      <c r="D503" s="356">
        <f t="shared" si="224"/>
        <v>0</v>
      </c>
      <c r="E503" s="356"/>
      <c r="F503" s="356"/>
      <c r="G503" s="356">
        <f t="shared" si="220"/>
        <v>0</v>
      </c>
      <c r="H503" s="356"/>
      <c r="I503" s="356"/>
      <c r="J503" s="356"/>
      <c r="K503" s="357"/>
      <c r="L503" s="357"/>
      <c r="M503" s="357"/>
      <c r="N503" s="357"/>
      <c r="O503" s="357"/>
      <c r="P503" s="357"/>
      <c r="Q503" s="357"/>
      <c r="R503" s="357"/>
      <c r="S503" s="352">
        <f t="shared" si="223"/>
        <v>0</v>
      </c>
      <c r="T503" s="356">
        <f t="shared" si="227"/>
        <v>0</v>
      </c>
      <c r="U503" s="358">
        <f t="shared" si="228"/>
        <v>0</v>
      </c>
      <c r="V503" s="358">
        <f t="shared" si="229"/>
        <v>0</v>
      </c>
    </row>
    <row r="504" spans="1:22" s="353" customFormat="1" ht="37.5" hidden="1" outlineLevel="1" x14ac:dyDescent="0.3">
      <c r="A504" s="354" t="s">
        <v>560</v>
      </c>
      <c r="B504" s="369" t="s">
        <v>106</v>
      </c>
      <c r="C504" s="369" t="s">
        <v>55</v>
      </c>
      <c r="D504" s="356">
        <f t="shared" si="224"/>
        <v>0</v>
      </c>
      <c r="E504" s="356"/>
      <c r="F504" s="356"/>
      <c r="G504" s="356">
        <f t="shared" si="220"/>
        <v>0</v>
      </c>
      <c r="H504" s="356"/>
      <c r="I504" s="356"/>
      <c r="J504" s="356"/>
      <c r="K504" s="357"/>
      <c r="L504" s="357"/>
      <c r="M504" s="357"/>
      <c r="N504" s="357"/>
      <c r="O504" s="357"/>
      <c r="P504" s="357"/>
      <c r="Q504" s="357"/>
      <c r="R504" s="357"/>
      <c r="S504" s="352">
        <f t="shared" si="223"/>
        <v>0</v>
      </c>
      <c r="T504" s="356">
        <f t="shared" si="227"/>
        <v>0</v>
      </c>
      <c r="U504" s="358">
        <f t="shared" si="228"/>
        <v>0</v>
      </c>
      <c r="V504" s="358">
        <f t="shared" si="229"/>
        <v>0</v>
      </c>
    </row>
    <row r="505" spans="1:22" s="353" customFormat="1" ht="37.5" hidden="1" outlineLevel="1" x14ac:dyDescent="0.3">
      <c r="A505" s="354" t="s">
        <v>560</v>
      </c>
      <c r="B505" s="369" t="s">
        <v>106</v>
      </c>
      <c r="C505" s="369" t="s">
        <v>55</v>
      </c>
      <c r="D505" s="356">
        <f t="shared" si="224"/>
        <v>0</v>
      </c>
      <c r="E505" s="356"/>
      <c r="F505" s="356"/>
      <c r="G505" s="356">
        <f t="shared" si="220"/>
        <v>0</v>
      </c>
      <c r="H505" s="356"/>
      <c r="I505" s="356"/>
      <c r="J505" s="356"/>
      <c r="K505" s="357"/>
      <c r="L505" s="357"/>
      <c r="M505" s="357"/>
      <c r="N505" s="357"/>
      <c r="O505" s="357"/>
      <c r="P505" s="357"/>
      <c r="Q505" s="357"/>
      <c r="R505" s="357"/>
      <c r="S505" s="352">
        <f t="shared" si="223"/>
        <v>0</v>
      </c>
      <c r="T505" s="356">
        <f t="shared" si="227"/>
        <v>0</v>
      </c>
      <c r="U505" s="358">
        <f t="shared" si="228"/>
        <v>0</v>
      </c>
      <c r="V505" s="358">
        <f t="shared" si="229"/>
        <v>0</v>
      </c>
    </row>
    <row r="506" spans="1:22" s="353" customFormat="1" ht="23.25" hidden="1" customHeight="1" collapsed="1" x14ac:dyDescent="0.3">
      <c r="A506" s="354" t="s">
        <v>560</v>
      </c>
      <c r="B506" s="369" t="s">
        <v>106</v>
      </c>
      <c r="C506" s="369" t="s">
        <v>55</v>
      </c>
      <c r="D506" s="356">
        <f t="shared" si="224"/>
        <v>0</v>
      </c>
      <c r="E506" s="356"/>
      <c r="F506" s="356"/>
      <c r="G506" s="356">
        <f t="shared" si="220"/>
        <v>0</v>
      </c>
      <c r="H506" s="356"/>
      <c r="I506" s="356"/>
      <c r="J506" s="356"/>
      <c r="K506" s="357"/>
      <c r="L506" s="357"/>
      <c r="M506" s="357"/>
      <c r="N506" s="357"/>
      <c r="O506" s="357"/>
      <c r="P506" s="357"/>
      <c r="Q506" s="357"/>
      <c r="R506" s="357"/>
      <c r="S506" s="352">
        <f t="shared" si="223"/>
        <v>0</v>
      </c>
      <c r="T506" s="356">
        <f t="shared" si="227"/>
        <v>0</v>
      </c>
      <c r="U506" s="358">
        <f t="shared" si="228"/>
        <v>0</v>
      </c>
      <c r="V506" s="358">
        <f t="shared" si="229"/>
        <v>0</v>
      </c>
    </row>
    <row r="507" spans="1:22" s="353" customFormat="1" ht="37.5" hidden="1" outlineLevel="1" x14ac:dyDescent="0.3">
      <c r="A507" s="354" t="s">
        <v>560</v>
      </c>
      <c r="B507" s="369" t="s">
        <v>106</v>
      </c>
      <c r="C507" s="369" t="s">
        <v>55</v>
      </c>
      <c r="D507" s="356">
        <f t="shared" si="224"/>
        <v>0</v>
      </c>
      <c r="E507" s="356"/>
      <c r="F507" s="356"/>
      <c r="G507" s="356">
        <f t="shared" si="220"/>
        <v>0</v>
      </c>
      <c r="H507" s="356"/>
      <c r="I507" s="356"/>
      <c r="J507" s="356"/>
      <c r="K507" s="357"/>
      <c r="L507" s="357"/>
      <c r="M507" s="357"/>
      <c r="N507" s="357"/>
      <c r="O507" s="357"/>
      <c r="P507" s="357"/>
      <c r="Q507" s="357"/>
      <c r="R507" s="357"/>
      <c r="S507" s="352">
        <f t="shared" si="223"/>
        <v>0</v>
      </c>
      <c r="T507" s="356">
        <f t="shared" si="227"/>
        <v>0</v>
      </c>
      <c r="U507" s="358">
        <f t="shared" si="228"/>
        <v>0</v>
      </c>
      <c r="V507" s="358">
        <f t="shared" si="229"/>
        <v>0</v>
      </c>
    </row>
    <row r="508" spans="1:22" s="353" customFormat="1" ht="37.5" hidden="1" outlineLevel="1" x14ac:dyDescent="0.3">
      <c r="A508" s="354" t="s">
        <v>560</v>
      </c>
      <c r="B508" s="369" t="s">
        <v>106</v>
      </c>
      <c r="C508" s="369" t="s">
        <v>55</v>
      </c>
      <c r="D508" s="356">
        <f t="shared" si="224"/>
        <v>0</v>
      </c>
      <c r="E508" s="356"/>
      <c r="F508" s="356"/>
      <c r="G508" s="356">
        <f t="shared" si="220"/>
        <v>0</v>
      </c>
      <c r="H508" s="356"/>
      <c r="I508" s="356"/>
      <c r="J508" s="356"/>
      <c r="K508" s="357"/>
      <c r="L508" s="357"/>
      <c r="M508" s="357"/>
      <c r="N508" s="357"/>
      <c r="O508" s="357"/>
      <c r="P508" s="357"/>
      <c r="Q508" s="357"/>
      <c r="R508" s="357"/>
      <c r="S508" s="352">
        <f t="shared" si="223"/>
        <v>0</v>
      </c>
      <c r="T508" s="356">
        <f t="shared" si="227"/>
        <v>0</v>
      </c>
      <c r="U508" s="358">
        <f t="shared" si="228"/>
        <v>0</v>
      </c>
      <c r="V508" s="358">
        <f t="shared" si="229"/>
        <v>0</v>
      </c>
    </row>
    <row r="509" spans="1:22" s="353" customFormat="1" ht="37.5" hidden="1" outlineLevel="1" x14ac:dyDescent="0.3">
      <c r="A509" s="354" t="s">
        <v>560</v>
      </c>
      <c r="B509" s="369" t="s">
        <v>106</v>
      </c>
      <c r="C509" s="369" t="s">
        <v>55</v>
      </c>
      <c r="D509" s="356">
        <f t="shared" si="224"/>
        <v>0</v>
      </c>
      <c r="E509" s="356"/>
      <c r="F509" s="356"/>
      <c r="G509" s="356">
        <f t="shared" si="220"/>
        <v>0</v>
      </c>
      <c r="H509" s="356"/>
      <c r="I509" s="356"/>
      <c r="J509" s="356"/>
      <c r="K509" s="357"/>
      <c r="L509" s="357"/>
      <c r="M509" s="357"/>
      <c r="N509" s="357"/>
      <c r="O509" s="357"/>
      <c r="P509" s="357"/>
      <c r="Q509" s="357"/>
      <c r="R509" s="357"/>
      <c r="S509" s="352">
        <f t="shared" si="223"/>
        <v>0</v>
      </c>
      <c r="T509" s="356">
        <f t="shared" si="227"/>
        <v>0</v>
      </c>
      <c r="U509" s="358">
        <f t="shared" si="228"/>
        <v>0</v>
      </c>
      <c r="V509" s="358">
        <f t="shared" si="229"/>
        <v>0</v>
      </c>
    </row>
    <row r="510" spans="1:22" s="353" customFormat="1" ht="37.5" hidden="1" outlineLevel="1" x14ac:dyDescent="0.3">
      <c r="A510" s="354" t="s">
        <v>560</v>
      </c>
      <c r="B510" s="369" t="s">
        <v>106</v>
      </c>
      <c r="C510" s="369" t="s">
        <v>55</v>
      </c>
      <c r="D510" s="356">
        <f t="shared" si="224"/>
        <v>0</v>
      </c>
      <c r="E510" s="356"/>
      <c r="F510" s="356"/>
      <c r="G510" s="356">
        <f t="shared" si="220"/>
        <v>0</v>
      </c>
      <c r="H510" s="356"/>
      <c r="I510" s="356"/>
      <c r="J510" s="356"/>
      <c r="K510" s="357"/>
      <c r="L510" s="357"/>
      <c r="M510" s="357"/>
      <c r="N510" s="357"/>
      <c r="O510" s="357"/>
      <c r="P510" s="357"/>
      <c r="Q510" s="357"/>
      <c r="R510" s="357"/>
      <c r="S510" s="352">
        <f t="shared" si="223"/>
        <v>0</v>
      </c>
      <c r="T510" s="356">
        <f t="shared" si="227"/>
        <v>0</v>
      </c>
      <c r="U510" s="358">
        <f t="shared" si="228"/>
        <v>0</v>
      </c>
      <c r="V510" s="358">
        <f t="shared" si="229"/>
        <v>0</v>
      </c>
    </row>
    <row r="511" spans="1:22" s="353" customFormat="1" ht="37.5" hidden="1" outlineLevel="1" x14ac:dyDescent="0.3">
      <c r="A511" s="354" t="s">
        <v>560</v>
      </c>
      <c r="B511" s="369" t="s">
        <v>106</v>
      </c>
      <c r="C511" s="369" t="s">
        <v>55</v>
      </c>
      <c r="D511" s="356">
        <f t="shared" si="224"/>
        <v>0</v>
      </c>
      <c r="E511" s="356"/>
      <c r="F511" s="356"/>
      <c r="G511" s="356">
        <f t="shared" si="220"/>
        <v>0</v>
      </c>
      <c r="H511" s="356"/>
      <c r="I511" s="356"/>
      <c r="J511" s="356"/>
      <c r="K511" s="357"/>
      <c r="L511" s="357"/>
      <c r="M511" s="357"/>
      <c r="N511" s="357"/>
      <c r="O511" s="357"/>
      <c r="P511" s="357"/>
      <c r="Q511" s="357"/>
      <c r="R511" s="357"/>
      <c r="S511" s="352">
        <f t="shared" si="223"/>
        <v>0</v>
      </c>
      <c r="T511" s="356">
        <f t="shared" si="227"/>
        <v>0</v>
      </c>
      <c r="U511" s="358">
        <f t="shared" si="228"/>
        <v>0</v>
      </c>
      <c r="V511" s="358">
        <f t="shared" si="229"/>
        <v>0</v>
      </c>
    </row>
    <row r="512" spans="1:22" s="353" customFormat="1" ht="37.5" hidden="1" collapsed="1" x14ac:dyDescent="0.3">
      <c r="A512" s="354" t="s">
        <v>560</v>
      </c>
      <c r="B512" s="369" t="s">
        <v>106</v>
      </c>
      <c r="C512" s="369" t="s">
        <v>55</v>
      </c>
      <c r="D512" s="356">
        <f t="shared" si="224"/>
        <v>0</v>
      </c>
      <c r="E512" s="356"/>
      <c r="F512" s="356"/>
      <c r="G512" s="356">
        <f t="shared" si="220"/>
        <v>0</v>
      </c>
      <c r="H512" s="356"/>
      <c r="I512" s="356"/>
      <c r="J512" s="356"/>
      <c r="K512" s="357"/>
      <c r="L512" s="357"/>
      <c r="M512" s="357"/>
      <c r="N512" s="357"/>
      <c r="O512" s="357"/>
      <c r="P512" s="357"/>
      <c r="Q512" s="357"/>
      <c r="R512" s="357"/>
      <c r="S512" s="352">
        <f t="shared" si="223"/>
        <v>0</v>
      </c>
      <c r="T512" s="356">
        <f t="shared" si="227"/>
        <v>0</v>
      </c>
      <c r="U512" s="358">
        <f t="shared" si="228"/>
        <v>0</v>
      </c>
      <c r="V512" s="358">
        <f t="shared" si="229"/>
        <v>0</v>
      </c>
    </row>
    <row r="513" spans="1:22" s="353" customFormat="1" ht="37.5" hidden="1" outlineLevel="1" x14ac:dyDescent="0.3">
      <c r="A513" s="354" t="s">
        <v>560</v>
      </c>
      <c r="B513" s="369" t="s">
        <v>106</v>
      </c>
      <c r="C513" s="369" t="s">
        <v>55</v>
      </c>
      <c r="D513" s="356">
        <f t="shared" si="224"/>
        <v>0</v>
      </c>
      <c r="E513" s="356"/>
      <c r="F513" s="356"/>
      <c r="G513" s="356">
        <f t="shared" si="220"/>
        <v>0</v>
      </c>
      <c r="H513" s="356"/>
      <c r="I513" s="356"/>
      <c r="J513" s="356"/>
      <c r="K513" s="357"/>
      <c r="L513" s="357"/>
      <c r="M513" s="357"/>
      <c r="N513" s="357"/>
      <c r="O513" s="357"/>
      <c r="P513" s="357"/>
      <c r="Q513" s="357"/>
      <c r="R513" s="357"/>
      <c r="S513" s="352">
        <f t="shared" si="223"/>
        <v>0</v>
      </c>
      <c r="T513" s="356">
        <f t="shared" si="227"/>
        <v>0</v>
      </c>
      <c r="U513" s="358">
        <f t="shared" si="228"/>
        <v>0</v>
      </c>
      <c r="V513" s="358">
        <f t="shared" si="229"/>
        <v>0</v>
      </c>
    </row>
    <row r="514" spans="1:22" s="353" customFormat="1" ht="37.5" hidden="1" outlineLevel="1" x14ac:dyDescent="0.3">
      <c r="A514" s="354" t="s">
        <v>560</v>
      </c>
      <c r="B514" s="369" t="s">
        <v>106</v>
      </c>
      <c r="C514" s="369" t="s">
        <v>55</v>
      </c>
      <c r="D514" s="356">
        <f t="shared" si="224"/>
        <v>0</v>
      </c>
      <c r="E514" s="356"/>
      <c r="F514" s="356"/>
      <c r="G514" s="356">
        <f t="shared" si="220"/>
        <v>0</v>
      </c>
      <c r="H514" s="356"/>
      <c r="I514" s="356"/>
      <c r="J514" s="356"/>
      <c r="K514" s="357"/>
      <c r="L514" s="357"/>
      <c r="M514" s="357"/>
      <c r="N514" s="357"/>
      <c r="O514" s="357"/>
      <c r="P514" s="357"/>
      <c r="Q514" s="357"/>
      <c r="R514" s="357"/>
      <c r="S514" s="352">
        <f t="shared" si="223"/>
        <v>0</v>
      </c>
      <c r="T514" s="356">
        <f t="shared" si="227"/>
        <v>0</v>
      </c>
      <c r="U514" s="358">
        <f t="shared" si="228"/>
        <v>0</v>
      </c>
      <c r="V514" s="358">
        <f t="shared" si="229"/>
        <v>0</v>
      </c>
    </row>
    <row r="515" spans="1:22" s="353" customFormat="1" ht="37.5" hidden="1" x14ac:dyDescent="0.3">
      <c r="A515" s="354" t="s">
        <v>560</v>
      </c>
      <c r="B515" s="369" t="s">
        <v>106</v>
      </c>
      <c r="C515" s="369" t="s">
        <v>55</v>
      </c>
      <c r="D515" s="356">
        <f t="shared" si="224"/>
        <v>0</v>
      </c>
      <c r="E515" s="356"/>
      <c r="F515" s="356"/>
      <c r="G515" s="356">
        <f t="shared" si="220"/>
        <v>0</v>
      </c>
      <c r="H515" s="356"/>
      <c r="I515" s="356"/>
      <c r="J515" s="356"/>
      <c r="K515" s="357"/>
      <c r="L515" s="357"/>
      <c r="M515" s="357"/>
      <c r="N515" s="357"/>
      <c r="O515" s="357"/>
      <c r="P515" s="357"/>
      <c r="Q515" s="357"/>
      <c r="R515" s="357"/>
      <c r="S515" s="352">
        <f t="shared" si="223"/>
        <v>0</v>
      </c>
      <c r="T515" s="356">
        <f t="shared" si="227"/>
        <v>0</v>
      </c>
      <c r="U515" s="358">
        <f t="shared" si="228"/>
        <v>0</v>
      </c>
      <c r="V515" s="358">
        <f t="shared" si="229"/>
        <v>0</v>
      </c>
    </row>
    <row r="516" spans="1:22" s="353" customFormat="1" ht="37.5" hidden="1" x14ac:dyDescent="0.3">
      <c r="A516" s="354" t="s">
        <v>814</v>
      </c>
      <c r="B516" s="369"/>
      <c r="C516" s="369"/>
      <c r="D516" s="356"/>
      <c r="E516" s="356"/>
      <c r="F516" s="356"/>
      <c r="G516" s="356"/>
      <c r="H516" s="356"/>
      <c r="I516" s="356"/>
      <c r="J516" s="356"/>
      <c r="K516" s="357"/>
      <c r="L516" s="357"/>
      <c r="M516" s="357"/>
      <c r="N516" s="357"/>
      <c r="O516" s="357"/>
      <c r="P516" s="357"/>
      <c r="Q516" s="357"/>
      <c r="R516" s="357"/>
      <c r="S516" s="352">
        <f t="shared" si="223"/>
        <v>0</v>
      </c>
      <c r="T516" s="356"/>
      <c r="U516" s="358"/>
      <c r="V516" s="358"/>
    </row>
    <row r="517" spans="1:22" s="353" customFormat="1" ht="20.25" customHeight="1" x14ac:dyDescent="0.3">
      <c r="A517" s="354" t="s">
        <v>963</v>
      </c>
      <c r="B517" s="369" t="s">
        <v>106</v>
      </c>
      <c r="C517" s="369" t="s">
        <v>55</v>
      </c>
      <c r="D517" s="356"/>
      <c r="E517" s="356"/>
      <c r="F517" s="356"/>
      <c r="G517" s="356">
        <f t="shared" si="220"/>
        <v>1264.2</v>
      </c>
      <c r="H517" s="356">
        <v>1264.2</v>
      </c>
      <c r="I517" s="356"/>
      <c r="J517" s="356">
        <v>840</v>
      </c>
      <c r="K517" s="357"/>
      <c r="L517" s="357"/>
      <c r="M517" s="357"/>
      <c r="N517" s="357"/>
      <c r="O517" s="357"/>
      <c r="P517" s="357"/>
      <c r="Q517" s="357"/>
      <c r="R517" s="357"/>
      <c r="S517" s="352">
        <f t="shared" si="223"/>
        <v>840</v>
      </c>
      <c r="T517" s="356">
        <f t="shared" si="227"/>
        <v>2104.1999999999998</v>
      </c>
      <c r="U517" s="358">
        <f t="shared" si="228"/>
        <v>2104.1999999999998</v>
      </c>
      <c r="V517" s="358">
        <f t="shared" si="229"/>
        <v>0</v>
      </c>
    </row>
    <row r="518" spans="1:22" s="363" customFormat="1" ht="83.25" customHeight="1" x14ac:dyDescent="0.3">
      <c r="A518" s="361" t="s">
        <v>772</v>
      </c>
      <c r="B518" s="370" t="s">
        <v>106</v>
      </c>
      <c r="C518" s="370" t="s">
        <v>55</v>
      </c>
      <c r="D518" s="362">
        <f t="shared" si="224"/>
        <v>0</v>
      </c>
      <c r="E518" s="362"/>
      <c r="F518" s="362"/>
      <c r="G518" s="362">
        <f t="shared" ref="G518:G582" si="239">SUM(H518:I518)</f>
        <v>54024.4</v>
      </c>
      <c r="H518" s="362">
        <v>4828.3999999999996</v>
      </c>
      <c r="I518" s="362">
        <v>49196</v>
      </c>
      <c r="J518" s="362">
        <v>524.79999999999995</v>
      </c>
      <c r="K518" s="362"/>
      <c r="L518" s="362"/>
      <c r="M518" s="362"/>
      <c r="N518" s="362"/>
      <c r="O518" s="362"/>
      <c r="P518" s="362"/>
      <c r="Q518" s="362"/>
      <c r="R518" s="362"/>
      <c r="S518" s="364">
        <f>SUM(J518:R518)</f>
        <v>524.79999999999995</v>
      </c>
      <c r="T518" s="362">
        <f t="shared" si="227"/>
        <v>54549.2</v>
      </c>
      <c r="U518" s="364">
        <f t="shared" si="228"/>
        <v>5353.2</v>
      </c>
      <c r="V518" s="364">
        <f t="shared" si="229"/>
        <v>49196</v>
      </c>
    </row>
    <row r="519" spans="1:22" s="363" customFormat="1" ht="21" customHeight="1" x14ac:dyDescent="0.3">
      <c r="A519" s="361" t="s">
        <v>757</v>
      </c>
      <c r="B519" s="370" t="s">
        <v>106</v>
      </c>
      <c r="C519" s="370" t="s">
        <v>55</v>
      </c>
      <c r="D519" s="362">
        <f t="shared" si="224"/>
        <v>1113.0999999999999</v>
      </c>
      <c r="E519" s="362">
        <f>E520+E521+E523</f>
        <v>1113.0999999999999</v>
      </c>
      <c r="F519" s="362">
        <f>F520+F521+F523</f>
        <v>0</v>
      </c>
      <c r="G519" s="362">
        <f t="shared" si="239"/>
        <v>6155.7</v>
      </c>
      <c r="H519" s="362">
        <f>H520+H521+H523+H522+H524</f>
        <v>3164.2</v>
      </c>
      <c r="I519" s="362">
        <f t="shared" ref="I519:V519" si="240">I520+I521+I523+I522+I524</f>
        <v>2991.5</v>
      </c>
      <c r="J519" s="362">
        <f t="shared" si="240"/>
        <v>235.6</v>
      </c>
      <c r="K519" s="362">
        <f t="shared" ref="K519:L519" si="241">K520+K521+K523+K522+K524</f>
        <v>0</v>
      </c>
      <c r="L519" s="362">
        <f t="shared" si="241"/>
        <v>750</v>
      </c>
      <c r="M519" s="362">
        <f t="shared" si="240"/>
        <v>0</v>
      </c>
      <c r="N519" s="362">
        <f t="shared" si="240"/>
        <v>0</v>
      </c>
      <c r="O519" s="362">
        <f t="shared" si="240"/>
        <v>0</v>
      </c>
      <c r="P519" s="362">
        <f t="shared" si="240"/>
        <v>0</v>
      </c>
      <c r="Q519" s="362">
        <f t="shared" si="240"/>
        <v>0</v>
      </c>
      <c r="R519" s="362">
        <f t="shared" si="240"/>
        <v>0</v>
      </c>
      <c r="S519" s="362">
        <f t="shared" si="240"/>
        <v>985.6</v>
      </c>
      <c r="T519" s="362">
        <f t="shared" si="240"/>
        <v>7141.2999999999993</v>
      </c>
      <c r="U519" s="362">
        <f t="shared" si="240"/>
        <v>4149.7999999999993</v>
      </c>
      <c r="V519" s="362">
        <f t="shared" si="240"/>
        <v>2991.5</v>
      </c>
    </row>
    <row r="520" spans="1:22" s="353" customFormat="1" ht="18.75" customHeight="1" x14ac:dyDescent="0.3">
      <c r="A520" s="354" t="s">
        <v>7</v>
      </c>
      <c r="B520" s="369" t="s">
        <v>106</v>
      </c>
      <c r="C520" s="369" t="s">
        <v>55</v>
      </c>
      <c r="D520" s="356">
        <f t="shared" si="224"/>
        <v>310</v>
      </c>
      <c r="E520" s="356">
        <v>310</v>
      </c>
      <c r="F520" s="356"/>
      <c r="G520" s="356">
        <f t="shared" si="239"/>
        <v>799.3</v>
      </c>
      <c r="H520" s="356">
        <v>197.8</v>
      </c>
      <c r="I520" s="356">
        <v>601.5</v>
      </c>
      <c r="J520" s="356">
        <v>102.2</v>
      </c>
      <c r="K520" s="357"/>
      <c r="L520" s="357"/>
      <c r="M520" s="357"/>
      <c r="N520" s="357"/>
      <c r="O520" s="357"/>
      <c r="P520" s="357"/>
      <c r="Q520" s="357"/>
      <c r="R520" s="357"/>
      <c r="S520" s="352">
        <f t="shared" si="223"/>
        <v>102.2</v>
      </c>
      <c r="T520" s="356">
        <f t="shared" si="227"/>
        <v>901.5</v>
      </c>
      <c r="U520" s="358">
        <f t="shared" si="228"/>
        <v>300</v>
      </c>
      <c r="V520" s="358">
        <f t="shared" si="229"/>
        <v>601.5</v>
      </c>
    </row>
    <row r="521" spans="1:22" s="353" customFormat="1" ht="18.75" customHeight="1" x14ac:dyDescent="0.3">
      <c r="A521" s="354" t="s">
        <v>165</v>
      </c>
      <c r="B521" s="369" t="s">
        <v>106</v>
      </c>
      <c r="C521" s="369" t="s">
        <v>55</v>
      </c>
      <c r="D521" s="356">
        <f t="shared" si="224"/>
        <v>400.1</v>
      </c>
      <c r="E521" s="356">
        <v>400.1</v>
      </c>
      <c r="F521" s="356"/>
      <c r="G521" s="356">
        <f t="shared" si="239"/>
        <v>2700.1</v>
      </c>
      <c r="H521" s="356">
        <v>1200.0999999999999</v>
      </c>
      <c r="I521" s="356">
        <v>1500</v>
      </c>
      <c r="J521" s="356"/>
      <c r="K521" s="357"/>
      <c r="L521" s="357"/>
      <c r="M521" s="357"/>
      <c r="N521" s="357"/>
      <c r="O521" s="357"/>
      <c r="P521" s="357"/>
      <c r="Q521" s="357"/>
      <c r="R521" s="357"/>
      <c r="S521" s="352">
        <f t="shared" si="223"/>
        <v>0</v>
      </c>
      <c r="T521" s="356">
        <f t="shared" si="227"/>
        <v>2700.1</v>
      </c>
      <c r="U521" s="358">
        <f t="shared" si="228"/>
        <v>1200.0999999999999</v>
      </c>
      <c r="V521" s="358">
        <f t="shared" si="229"/>
        <v>1500</v>
      </c>
    </row>
    <row r="522" spans="1:22" s="353" customFormat="1" ht="18.75" customHeight="1" x14ac:dyDescent="0.3">
      <c r="A522" s="354" t="s">
        <v>667</v>
      </c>
      <c r="B522" s="369" t="s">
        <v>106</v>
      </c>
      <c r="C522" s="369" t="s">
        <v>55</v>
      </c>
      <c r="D522" s="356"/>
      <c r="E522" s="356"/>
      <c r="F522" s="356"/>
      <c r="G522" s="356">
        <f t="shared" si="239"/>
        <v>1322</v>
      </c>
      <c r="H522" s="356">
        <v>822</v>
      </c>
      <c r="I522" s="356">
        <v>500</v>
      </c>
      <c r="J522" s="356">
        <v>-44.3</v>
      </c>
      <c r="K522" s="357"/>
      <c r="L522" s="357"/>
      <c r="M522" s="357"/>
      <c r="N522" s="357"/>
      <c r="O522" s="357"/>
      <c r="P522" s="357"/>
      <c r="Q522" s="357"/>
      <c r="R522" s="357"/>
      <c r="S522" s="352">
        <f t="shared" si="223"/>
        <v>-44.3</v>
      </c>
      <c r="T522" s="356">
        <f t="shared" si="227"/>
        <v>1277.7</v>
      </c>
      <c r="U522" s="358">
        <f t="shared" si="228"/>
        <v>777.7</v>
      </c>
      <c r="V522" s="358">
        <f t="shared" si="229"/>
        <v>500</v>
      </c>
    </row>
    <row r="523" spans="1:22" s="353" customFormat="1" ht="20.25" customHeight="1" x14ac:dyDescent="0.3">
      <c r="A523" s="354" t="s">
        <v>166</v>
      </c>
      <c r="B523" s="369" t="s">
        <v>106</v>
      </c>
      <c r="C523" s="369" t="s">
        <v>55</v>
      </c>
      <c r="D523" s="356">
        <f t="shared" si="224"/>
        <v>403</v>
      </c>
      <c r="E523" s="356">
        <v>403</v>
      </c>
      <c r="F523" s="356"/>
      <c r="G523" s="356">
        <f t="shared" si="239"/>
        <v>1162.5</v>
      </c>
      <c r="H523" s="356">
        <v>772.5</v>
      </c>
      <c r="I523" s="356">
        <v>390</v>
      </c>
      <c r="J523" s="356">
        <v>-57.4</v>
      </c>
      <c r="K523" s="357"/>
      <c r="L523" s="357"/>
      <c r="M523" s="357"/>
      <c r="N523" s="357"/>
      <c r="O523" s="357"/>
      <c r="P523" s="357"/>
      <c r="Q523" s="357"/>
      <c r="R523" s="357"/>
      <c r="S523" s="352">
        <f t="shared" si="223"/>
        <v>-57.4</v>
      </c>
      <c r="T523" s="356">
        <f t="shared" si="227"/>
        <v>1105.0999999999999</v>
      </c>
      <c r="U523" s="358">
        <f>H523+J523+K523+M523+N523</f>
        <v>715.1</v>
      </c>
      <c r="V523" s="358">
        <f t="shared" si="229"/>
        <v>390</v>
      </c>
    </row>
    <row r="524" spans="1:22" s="353" customFormat="1" ht="20.25" customHeight="1" x14ac:dyDescent="0.3">
      <c r="A524" s="354" t="s">
        <v>615</v>
      </c>
      <c r="B524" s="369" t="s">
        <v>106</v>
      </c>
      <c r="C524" s="369" t="s">
        <v>55</v>
      </c>
      <c r="D524" s="356"/>
      <c r="E524" s="356"/>
      <c r="F524" s="356"/>
      <c r="G524" s="356">
        <f t="shared" si="239"/>
        <v>171.8</v>
      </c>
      <c r="H524" s="356">
        <v>171.8</v>
      </c>
      <c r="I524" s="356"/>
      <c r="J524" s="356">
        <v>235.1</v>
      </c>
      <c r="K524" s="357"/>
      <c r="L524" s="357">
        <v>750</v>
      </c>
      <c r="M524" s="357"/>
      <c r="N524" s="357"/>
      <c r="O524" s="357"/>
      <c r="P524" s="357"/>
      <c r="Q524" s="357"/>
      <c r="R524" s="357"/>
      <c r="S524" s="352">
        <f t="shared" si="223"/>
        <v>985.1</v>
      </c>
      <c r="T524" s="356">
        <f t="shared" si="227"/>
        <v>1156.9000000000001</v>
      </c>
      <c r="U524" s="358">
        <f>H524+J524+K524+M524+N524+L524</f>
        <v>1156.9000000000001</v>
      </c>
      <c r="V524" s="358">
        <f t="shared" si="229"/>
        <v>0</v>
      </c>
    </row>
    <row r="525" spans="1:22" s="363" customFormat="1" ht="56.25" x14ac:dyDescent="0.3">
      <c r="A525" s="361" t="s">
        <v>773</v>
      </c>
      <c r="B525" s="370" t="s">
        <v>106</v>
      </c>
      <c r="C525" s="370" t="s">
        <v>55</v>
      </c>
      <c r="D525" s="362">
        <f t="shared" si="224"/>
        <v>190.4</v>
      </c>
      <c r="E525" s="362"/>
      <c r="F525" s="362">
        <v>190.4</v>
      </c>
      <c r="G525" s="362">
        <f t="shared" si="239"/>
        <v>190.4</v>
      </c>
      <c r="H525" s="362"/>
      <c r="I525" s="362">
        <v>190.4</v>
      </c>
      <c r="J525" s="362"/>
      <c r="K525" s="362"/>
      <c r="L525" s="362"/>
      <c r="M525" s="362"/>
      <c r="N525" s="362"/>
      <c r="O525" s="362"/>
      <c r="P525" s="362"/>
      <c r="Q525" s="362"/>
      <c r="R525" s="362"/>
      <c r="S525" s="364">
        <f t="shared" si="223"/>
        <v>0</v>
      </c>
      <c r="T525" s="362">
        <f t="shared" si="227"/>
        <v>190.4</v>
      </c>
      <c r="U525" s="364">
        <f t="shared" si="228"/>
        <v>0</v>
      </c>
      <c r="V525" s="364">
        <f t="shared" si="229"/>
        <v>190.4</v>
      </c>
    </row>
    <row r="526" spans="1:22" s="359" customFormat="1" ht="15.75" hidden="1" customHeight="1" x14ac:dyDescent="0.3">
      <c r="A526" s="349" t="s">
        <v>13</v>
      </c>
      <c r="B526" s="370" t="s">
        <v>106</v>
      </c>
      <c r="C526" s="370" t="s">
        <v>57</v>
      </c>
      <c r="D526" s="356">
        <f t="shared" si="224"/>
        <v>0</v>
      </c>
      <c r="E526" s="351"/>
      <c r="F526" s="351"/>
      <c r="G526" s="356">
        <f t="shared" si="239"/>
        <v>0</v>
      </c>
      <c r="H526" s="351"/>
      <c r="I526" s="351"/>
      <c r="J526" s="351"/>
      <c r="K526" s="360"/>
      <c r="L526" s="360"/>
      <c r="M526" s="360"/>
      <c r="N526" s="360"/>
      <c r="O526" s="360"/>
      <c r="P526" s="360"/>
      <c r="Q526" s="360"/>
      <c r="R526" s="360"/>
      <c r="S526" s="352">
        <f t="shared" si="223"/>
        <v>0</v>
      </c>
      <c r="T526" s="356">
        <f t="shared" si="227"/>
        <v>0</v>
      </c>
      <c r="U526" s="358">
        <f t="shared" si="228"/>
        <v>0</v>
      </c>
      <c r="V526" s="358">
        <f t="shared" si="229"/>
        <v>0</v>
      </c>
    </row>
    <row r="527" spans="1:22" s="353" customFormat="1" ht="17.25" hidden="1" customHeight="1" x14ac:dyDescent="0.3">
      <c r="A527" s="354" t="s">
        <v>14</v>
      </c>
      <c r="B527" s="369" t="s">
        <v>106</v>
      </c>
      <c r="C527" s="369" t="s">
        <v>57</v>
      </c>
      <c r="D527" s="356">
        <f t="shared" si="224"/>
        <v>0</v>
      </c>
      <c r="E527" s="356"/>
      <c r="F527" s="356"/>
      <c r="G527" s="356">
        <f t="shared" si="239"/>
        <v>0</v>
      </c>
      <c r="H527" s="356"/>
      <c r="I527" s="356"/>
      <c r="J527" s="356"/>
      <c r="K527" s="357"/>
      <c r="L527" s="357"/>
      <c r="M527" s="357"/>
      <c r="N527" s="357"/>
      <c r="O527" s="357"/>
      <c r="P527" s="357"/>
      <c r="Q527" s="357"/>
      <c r="R527" s="357"/>
      <c r="S527" s="352">
        <f t="shared" si="223"/>
        <v>0</v>
      </c>
      <c r="T527" s="356">
        <f t="shared" si="227"/>
        <v>0</v>
      </c>
      <c r="U527" s="358">
        <f t="shared" si="228"/>
        <v>0</v>
      </c>
      <c r="V527" s="358">
        <f t="shared" si="229"/>
        <v>0</v>
      </c>
    </row>
    <row r="528" spans="1:22" s="353" customFormat="1" ht="18.75" customHeight="1" x14ac:dyDescent="0.3">
      <c r="A528" s="349" t="s">
        <v>178</v>
      </c>
      <c r="B528" s="370" t="s">
        <v>84</v>
      </c>
      <c r="C528" s="370" t="s">
        <v>56</v>
      </c>
      <c r="D528" s="351">
        <f t="shared" si="224"/>
        <v>286516.5</v>
      </c>
      <c r="E528" s="351">
        <f>SUM(E529+E548+E557+E564)</f>
        <v>78369.5</v>
      </c>
      <c r="F528" s="351">
        <f>SUM(F529+F548+F557+F564)</f>
        <v>208147</v>
      </c>
      <c r="G528" s="351">
        <f t="shared" si="239"/>
        <v>357732.9</v>
      </c>
      <c r="H528" s="351">
        <f t="shared" ref="H528:V528" si="242">SUM(H529+H548+H557+H564)</f>
        <v>122032.2</v>
      </c>
      <c r="I528" s="351">
        <f t="shared" si="242"/>
        <v>235700.7</v>
      </c>
      <c r="J528" s="351">
        <f t="shared" si="242"/>
        <v>-4479.6000000000004</v>
      </c>
      <c r="K528" s="351">
        <f t="shared" ref="K528:L528" si="243">SUM(K529+K548+K557+K564)</f>
        <v>0</v>
      </c>
      <c r="L528" s="351">
        <f t="shared" si="243"/>
        <v>0</v>
      </c>
      <c r="M528" s="351">
        <f t="shared" si="242"/>
        <v>0</v>
      </c>
      <c r="N528" s="351">
        <f t="shared" si="242"/>
        <v>0</v>
      </c>
      <c r="O528" s="351">
        <f t="shared" si="242"/>
        <v>0</v>
      </c>
      <c r="P528" s="351">
        <f t="shared" si="242"/>
        <v>0</v>
      </c>
      <c r="Q528" s="351">
        <f t="shared" si="242"/>
        <v>0</v>
      </c>
      <c r="R528" s="351">
        <f t="shared" si="242"/>
        <v>0</v>
      </c>
      <c r="S528" s="351">
        <f t="shared" si="242"/>
        <v>-4479.6000000000004</v>
      </c>
      <c r="T528" s="351">
        <f t="shared" si="242"/>
        <v>353253.3</v>
      </c>
      <c r="U528" s="351">
        <f t="shared" si="242"/>
        <v>117552.59999999999</v>
      </c>
      <c r="V528" s="351">
        <f t="shared" si="242"/>
        <v>235700.7</v>
      </c>
    </row>
    <row r="529" spans="1:22" s="353" customFormat="1" ht="18.75" customHeight="1" x14ac:dyDescent="0.3">
      <c r="A529" s="349" t="s">
        <v>179</v>
      </c>
      <c r="B529" s="370" t="s">
        <v>84</v>
      </c>
      <c r="C529" s="370" t="s">
        <v>55</v>
      </c>
      <c r="D529" s="356">
        <f t="shared" si="224"/>
        <v>184525.8</v>
      </c>
      <c r="E529" s="351">
        <f>SUM(E530+E535+E538+E539+E543+E537)</f>
        <v>72123.199999999997</v>
      </c>
      <c r="F529" s="351">
        <f>SUM(F530+F535+F538+F539+F543+F537)</f>
        <v>112402.6</v>
      </c>
      <c r="G529" s="356">
        <f t="shared" si="239"/>
        <v>238300.9</v>
      </c>
      <c r="H529" s="351">
        <f>SUM(H530+H535+H538+H539+H543+H537+H547+H534+H536)</f>
        <v>110232.29999999999</v>
      </c>
      <c r="I529" s="351">
        <f t="shared" ref="I529:V529" si="244">SUM(I530+I535+I538+I539+I543+I537+I547+I534+I536)</f>
        <v>128068.6</v>
      </c>
      <c r="J529" s="351">
        <f t="shared" si="244"/>
        <v>0</v>
      </c>
      <c r="K529" s="351">
        <f t="shared" ref="K529:L529" si="245">SUM(K530+K535+K538+K539+K543+K537+K547+K534+K536)</f>
        <v>0</v>
      </c>
      <c r="L529" s="351">
        <f t="shared" si="245"/>
        <v>0</v>
      </c>
      <c r="M529" s="351">
        <f t="shared" si="244"/>
        <v>0</v>
      </c>
      <c r="N529" s="351">
        <f t="shared" si="244"/>
        <v>0</v>
      </c>
      <c r="O529" s="351">
        <f t="shared" si="244"/>
        <v>0</v>
      </c>
      <c r="P529" s="351">
        <f t="shared" si="244"/>
        <v>0</v>
      </c>
      <c r="Q529" s="351">
        <f t="shared" si="244"/>
        <v>0</v>
      </c>
      <c r="R529" s="351">
        <f t="shared" si="244"/>
        <v>0</v>
      </c>
      <c r="S529" s="351">
        <f t="shared" si="244"/>
        <v>0</v>
      </c>
      <c r="T529" s="351">
        <f t="shared" si="244"/>
        <v>238300.89999999997</v>
      </c>
      <c r="U529" s="351">
        <f t="shared" si="244"/>
        <v>110232.29999999999</v>
      </c>
      <c r="V529" s="351">
        <f t="shared" si="244"/>
        <v>128068.6</v>
      </c>
    </row>
    <row r="530" spans="1:22" s="363" customFormat="1" ht="17.25" customHeight="1" x14ac:dyDescent="0.3">
      <c r="A530" s="361" t="s">
        <v>764</v>
      </c>
      <c r="B530" s="370" t="s">
        <v>84</v>
      </c>
      <c r="C530" s="370" t="s">
        <v>55</v>
      </c>
      <c r="D530" s="362">
        <f t="shared" si="224"/>
        <v>164558</v>
      </c>
      <c r="E530" s="362">
        <f>E531+E532+E533</f>
        <v>68816</v>
      </c>
      <c r="F530" s="362">
        <f>SUM(F531+F532+F533)</f>
        <v>95742</v>
      </c>
      <c r="G530" s="362">
        <f t="shared" si="239"/>
        <v>178406.6</v>
      </c>
      <c r="H530" s="362">
        <f>H531+H532+H533</f>
        <v>75389</v>
      </c>
      <c r="I530" s="362">
        <f t="shared" ref="I530:V530" si="246">I531+I532+I533</f>
        <v>103017.60000000001</v>
      </c>
      <c r="J530" s="362">
        <f t="shared" si="246"/>
        <v>0</v>
      </c>
      <c r="K530" s="362">
        <f t="shared" ref="K530:L530" si="247">K531+K532+K533</f>
        <v>0</v>
      </c>
      <c r="L530" s="362">
        <f t="shared" si="247"/>
        <v>0</v>
      </c>
      <c r="M530" s="362">
        <f t="shared" si="246"/>
        <v>0</v>
      </c>
      <c r="N530" s="362">
        <f t="shared" si="246"/>
        <v>0</v>
      </c>
      <c r="O530" s="362">
        <f t="shared" si="246"/>
        <v>0</v>
      </c>
      <c r="P530" s="362">
        <f t="shared" si="246"/>
        <v>0</v>
      </c>
      <c r="Q530" s="362">
        <f t="shared" si="246"/>
        <v>0</v>
      </c>
      <c r="R530" s="362">
        <f t="shared" si="246"/>
        <v>0</v>
      </c>
      <c r="S530" s="362">
        <f t="shared" si="246"/>
        <v>0</v>
      </c>
      <c r="T530" s="362">
        <f t="shared" si="246"/>
        <v>178406.59999999998</v>
      </c>
      <c r="U530" s="362">
        <f t="shared" si="246"/>
        <v>75389</v>
      </c>
      <c r="V530" s="362">
        <f t="shared" si="246"/>
        <v>103017.60000000001</v>
      </c>
    </row>
    <row r="531" spans="1:22" s="353" customFormat="1" ht="16.5" customHeight="1" x14ac:dyDescent="0.3">
      <c r="A531" s="354" t="s">
        <v>167</v>
      </c>
      <c r="B531" s="369" t="s">
        <v>84</v>
      </c>
      <c r="C531" s="369" t="s">
        <v>55</v>
      </c>
      <c r="D531" s="356">
        <f>SUM(E531:F531)</f>
        <v>125514.29999999999</v>
      </c>
      <c r="E531" s="356">
        <v>50213.1</v>
      </c>
      <c r="F531" s="356">
        <v>75301.2</v>
      </c>
      <c r="G531" s="356">
        <f>SUM(H531:I531)</f>
        <v>133830.29999999999</v>
      </c>
      <c r="H531" s="356">
        <v>52796</v>
      </c>
      <c r="I531" s="356">
        <v>81034.3</v>
      </c>
      <c r="J531" s="356"/>
      <c r="K531" s="357"/>
      <c r="L531" s="357"/>
      <c r="M531" s="357"/>
      <c r="N531" s="357"/>
      <c r="O531" s="357"/>
      <c r="P531" s="357"/>
      <c r="Q531" s="357"/>
      <c r="R531" s="357"/>
      <c r="S531" s="352">
        <f t="shared" si="223"/>
        <v>0</v>
      </c>
      <c r="T531" s="356">
        <f t="shared" si="227"/>
        <v>133830.29999999999</v>
      </c>
      <c r="U531" s="358">
        <f t="shared" si="228"/>
        <v>52796</v>
      </c>
      <c r="V531" s="358">
        <f t="shared" si="229"/>
        <v>81034.3</v>
      </c>
    </row>
    <row r="532" spans="1:22" s="353" customFormat="1" ht="16.5" customHeight="1" x14ac:dyDescent="0.3">
      <c r="A532" s="354" t="s">
        <v>168</v>
      </c>
      <c r="B532" s="369" t="s">
        <v>84</v>
      </c>
      <c r="C532" s="369" t="s">
        <v>55</v>
      </c>
      <c r="D532" s="356">
        <f>SUM(E532:F532)</f>
        <v>22068.1</v>
      </c>
      <c r="E532" s="356">
        <v>8091.5</v>
      </c>
      <c r="F532" s="356">
        <v>13976.6</v>
      </c>
      <c r="G532" s="356">
        <f t="shared" si="239"/>
        <v>24320.400000000001</v>
      </c>
      <c r="H532" s="356">
        <v>9053.2999999999993</v>
      </c>
      <c r="I532" s="356">
        <v>15267.1</v>
      </c>
      <c r="J532" s="356"/>
      <c r="K532" s="357"/>
      <c r="L532" s="357"/>
      <c r="M532" s="357"/>
      <c r="N532" s="357"/>
      <c r="O532" s="357"/>
      <c r="P532" s="357"/>
      <c r="Q532" s="357"/>
      <c r="R532" s="357"/>
      <c r="S532" s="352">
        <f t="shared" si="223"/>
        <v>0</v>
      </c>
      <c r="T532" s="356">
        <f t="shared" si="227"/>
        <v>24320.400000000001</v>
      </c>
      <c r="U532" s="358">
        <f t="shared" si="228"/>
        <v>9053.2999999999993</v>
      </c>
      <c r="V532" s="358">
        <f t="shared" si="229"/>
        <v>15267.1</v>
      </c>
    </row>
    <row r="533" spans="1:22" s="353" customFormat="1" ht="16.5" customHeight="1" x14ac:dyDescent="0.3">
      <c r="A533" s="354" t="s">
        <v>39</v>
      </c>
      <c r="B533" s="369" t="s">
        <v>84</v>
      </c>
      <c r="C533" s="369" t="s">
        <v>55</v>
      </c>
      <c r="D533" s="356">
        <f>SUM(E533:F533)</f>
        <v>16975.599999999999</v>
      </c>
      <c r="E533" s="356">
        <v>10511.4</v>
      </c>
      <c r="F533" s="356">
        <v>6464.2</v>
      </c>
      <c r="G533" s="356">
        <f t="shared" si="239"/>
        <v>20255.900000000001</v>
      </c>
      <c r="H533" s="356">
        <v>13539.7</v>
      </c>
      <c r="I533" s="356">
        <v>6716.2</v>
      </c>
      <c r="J533" s="356"/>
      <c r="K533" s="357"/>
      <c r="L533" s="357"/>
      <c r="M533" s="357"/>
      <c r="N533" s="357"/>
      <c r="O533" s="357"/>
      <c r="P533" s="357"/>
      <c r="Q533" s="357"/>
      <c r="R533" s="357"/>
      <c r="S533" s="352">
        <f t="shared" si="223"/>
        <v>0</v>
      </c>
      <c r="T533" s="356">
        <f t="shared" si="227"/>
        <v>20255.900000000001</v>
      </c>
      <c r="U533" s="358">
        <f t="shared" si="228"/>
        <v>13539.7</v>
      </c>
      <c r="V533" s="358">
        <f t="shared" si="229"/>
        <v>6716.2</v>
      </c>
    </row>
    <row r="534" spans="1:22" s="353" customFormat="1" ht="37.5" customHeight="1" x14ac:dyDescent="0.3">
      <c r="A534" s="354" t="s">
        <v>1065</v>
      </c>
      <c r="B534" s="369" t="s">
        <v>84</v>
      </c>
      <c r="C534" s="369" t="s">
        <v>55</v>
      </c>
      <c r="D534" s="356"/>
      <c r="E534" s="356"/>
      <c r="F534" s="356"/>
      <c r="G534" s="356">
        <f t="shared" si="239"/>
        <v>500</v>
      </c>
      <c r="H534" s="356">
        <v>500</v>
      </c>
      <c r="I534" s="356"/>
      <c r="J534" s="356">
        <v>-16.5</v>
      </c>
      <c r="K534" s="357"/>
      <c r="L534" s="357"/>
      <c r="M534" s="357"/>
      <c r="N534" s="357"/>
      <c r="O534" s="357"/>
      <c r="P534" s="357"/>
      <c r="Q534" s="357"/>
      <c r="R534" s="357"/>
      <c r="S534" s="352">
        <f t="shared" si="223"/>
        <v>-16.5</v>
      </c>
      <c r="T534" s="356">
        <f t="shared" si="227"/>
        <v>483.5</v>
      </c>
      <c r="U534" s="358">
        <f t="shared" si="228"/>
        <v>483.5</v>
      </c>
      <c r="V534" s="358">
        <f t="shared" si="229"/>
        <v>0</v>
      </c>
    </row>
    <row r="535" spans="1:22" s="353" customFormat="1" ht="22.5" customHeight="1" x14ac:dyDescent="0.3">
      <c r="A535" s="354" t="s">
        <v>292</v>
      </c>
      <c r="B535" s="369" t="s">
        <v>84</v>
      </c>
      <c r="C535" s="369" t="s">
        <v>55</v>
      </c>
      <c r="D535" s="356">
        <f t="shared" ref="D535:D546" si="248">SUM(E535:F535)</f>
        <v>500</v>
      </c>
      <c r="E535" s="356">
        <v>500</v>
      </c>
      <c r="F535" s="356"/>
      <c r="G535" s="356">
        <f t="shared" si="239"/>
        <v>0</v>
      </c>
      <c r="H535" s="356"/>
      <c r="I535" s="356"/>
      <c r="J535" s="356"/>
      <c r="K535" s="357"/>
      <c r="L535" s="357"/>
      <c r="M535" s="357"/>
      <c r="N535" s="357"/>
      <c r="O535" s="357"/>
      <c r="P535" s="357"/>
      <c r="Q535" s="357"/>
      <c r="R535" s="357"/>
      <c r="S535" s="352">
        <f t="shared" si="223"/>
        <v>0</v>
      </c>
      <c r="T535" s="356">
        <f t="shared" si="227"/>
        <v>0</v>
      </c>
      <c r="U535" s="358">
        <f t="shared" si="228"/>
        <v>0</v>
      </c>
      <c r="V535" s="358">
        <f t="shared" si="229"/>
        <v>0</v>
      </c>
    </row>
    <row r="536" spans="1:22" s="353" customFormat="1" ht="41.25" customHeight="1" x14ac:dyDescent="0.3">
      <c r="A536" s="354" t="s">
        <v>1066</v>
      </c>
      <c r="B536" s="369" t="s">
        <v>84</v>
      </c>
      <c r="C536" s="369" t="s">
        <v>55</v>
      </c>
      <c r="D536" s="356"/>
      <c r="E536" s="356"/>
      <c r="F536" s="356"/>
      <c r="G536" s="356">
        <f t="shared" si="239"/>
        <v>500</v>
      </c>
      <c r="H536" s="356">
        <v>500</v>
      </c>
      <c r="I536" s="356"/>
      <c r="J536" s="356">
        <v>-2</v>
      </c>
      <c r="K536" s="357"/>
      <c r="L536" s="357"/>
      <c r="M536" s="357"/>
      <c r="N536" s="357"/>
      <c r="O536" s="357"/>
      <c r="P536" s="357"/>
      <c r="Q536" s="357"/>
      <c r="R536" s="357"/>
      <c r="S536" s="352">
        <f t="shared" ref="S536:S599" si="249">SUM(J536:R536)</f>
        <v>-2</v>
      </c>
      <c r="T536" s="356">
        <f t="shared" si="227"/>
        <v>498</v>
      </c>
      <c r="U536" s="358">
        <f t="shared" si="228"/>
        <v>498</v>
      </c>
      <c r="V536" s="358">
        <f t="shared" si="229"/>
        <v>0</v>
      </c>
    </row>
    <row r="537" spans="1:22" s="353" customFormat="1" ht="34.5" hidden="1" customHeight="1" x14ac:dyDescent="0.3">
      <c r="A537" s="354" t="s">
        <v>32</v>
      </c>
      <c r="B537" s="369" t="s">
        <v>84</v>
      </c>
      <c r="C537" s="369" t="s">
        <v>55</v>
      </c>
      <c r="D537" s="356">
        <f t="shared" si="248"/>
        <v>0</v>
      </c>
      <c r="E537" s="356"/>
      <c r="F537" s="356"/>
      <c r="G537" s="356">
        <f t="shared" si="239"/>
        <v>0</v>
      </c>
      <c r="H537" s="356"/>
      <c r="I537" s="356"/>
      <c r="J537" s="356"/>
      <c r="K537" s="357"/>
      <c r="L537" s="357"/>
      <c r="M537" s="357"/>
      <c r="N537" s="357"/>
      <c r="O537" s="357"/>
      <c r="P537" s="357"/>
      <c r="Q537" s="357"/>
      <c r="R537" s="357"/>
      <c r="S537" s="352">
        <f t="shared" si="249"/>
        <v>0</v>
      </c>
      <c r="T537" s="356">
        <f t="shared" si="227"/>
        <v>0</v>
      </c>
      <c r="U537" s="358">
        <f t="shared" si="228"/>
        <v>0</v>
      </c>
      <c r="V537" s="358">
        <f t="shared" si="229"/>
        <v>0</v>
      </c>
    </row>
    <row r="538" spans="1:22" s="353" customFormat="1" ht="34.5" customHeight="1" x14ac:dyDescent="0.3">
      <c r="A538" s="354" t="s">
        <v>293</v>
      </c>
      <c r="B538" s="369" t="s">
        <v>84</v>
      </c>
      <c r="C538" s="369" t="s">
        <v>55</v>
      </c>
      <c r="D538" s="356">
        <f t="shared" si="248"/>
        <v>500</v>
      </c>
      <c r="E538" s="356">
        <v>500</v>
      </c>
      <c r="F538" s="356"/>
      <c r="G538" s="356">
        <f t="shared" si="239"/>
        <v>0</v>
      </c>
      <c r="H538" s="356">
        <v>0</v>
      </c>
      <c r="I538" s="356"/>
      <c r="J538" s="356"/>
      <c r="K538" s="357"/>
      <c r="L538" s="357"/>
      <c r="M538" s="357"/>
      <c r="N538" s="357"/>
      <c r="O538" s="357"/>
      <c r="P538" s="357"/>
      <c r="Q538" s="357"/>
      <c r="R538" s="357"/>
      <c r="S538" s="352">
        <f t="shared" si="249"/>
        <v>0</v>
      </c>
      <c r="T538" s="356">
        <f t="shared" ref="T538:T602" si="250">SUM(U538:V538)</f>
        <v>0</v>
      </c>
      <c r="U538" s="358">
        <f t="shared" ref="U538:U602" si="251">H538+J538+K538+M538+N538</f>
        <v>0</v>
      </c>
      <c r="V538" s="358">
        <f t="shared" ref="V538:V602" si="252">SUM(I538+O538+P538+Q538+R538)</f>
        <v>0</v>
      </c>
    </row>
    <row r="539" spans="1:22" s="363" customFormat="1" ht="55.5" customHeight="1" x14ac:dyDescent="0.3">
      <c r="A539" s="361" t="s">
        <v>765</v>
      </c>
      <c r="B539" s="370" t="s">
        <v>84</v>
      </c>
      <c r="C539" s="370" t="s">
        <v>55</v>
      </c>
      <c r="D539" s="362">
        <f t="shared" si="248"/>
        <v>1000.4</v>
      </c>
      <c r="E539" s="362">
        <f>SUM(E540+E541+E542)</f>
        <v>1000.4</v>
      </c>
      <c r="F539" s="362">
        <f>SUM(F540+F541+F542)</f>
        <v>0</v>
      </c>
      <c r="G539" s="362">
        <f t="shared" si="239"/>
        <v>2000.4</v>
      </c>
      <c r="H539" s="362">
        <f>SUM(H540+H541+H542)</f>
        <v>2000.4</v>
      </c>
      <c r="I539" s="362">
        <f t="shared" ref="I539:V539" si="253">SUM(I540+I541+I542)</f>
        <v>0</v>
      </c>
      <c r="J539" s="362">
        <f t="shared" si="253"/>
        <v>-271.5</v>
      </c>
      <c r="K539" s="362">
        <f t="shared" ref="K539:L539" si="254">SUM(K540+K541+K542)</f>
        <v>0</v>
      </c>
      <c r="L539" s="362">
        <f t="shared" si="254"/>
        <v>0</v>
      </c>
      <c r="M539" s="362">
        <f t="shared" si="253"/>
        <v>0</v>
      </c>
      <c r="N539" s="362">
        <f t="shared" si="253"/>
        <v>0</v>
      </c>
      <c r="O539" s="362">
        <f t="shared" si="253"/>
        <v>0</v>
      </c>
      <c r="P539" s="362">
        <f t="shared" si="253"/>
        <v>0</v>
      </c>
      <c r="Q539" s="362">
        <f t="shared" si="253"/>
        <v>0</v>
      </c>
      <c r="R539" s="362">
        <f t="shared" si="253"/>
        <v>0</v>
      </c>
      <c r="S539" s="362">
        <f t="shared" si="253"/>
        <v>-271.5</v>
      </c>
      <c r="T539" s="362">
        <f t="shared" si="253"/>
        <v>1728.9</v>
      </c>
      <c r="U539" s="362">
        <f t="shared" si="253"/>
        <v>1728.9</v>
      </c>
      <c r="V539" s="362">
        <f t="shared" si="253"/>
        <v>0</v>
      </c>
    </row>
    <row r="540" spans="1:22" s="353" customFormat="1" ht="17.25" customHeight="1" outlineLevel="1" x14ac:dyDescent="0.3">
      <c r="A540" s="354" t="s">
        <v>169</v>
      </c>
      <c r="B540" s="369" t="s">
        <v>84</v>
      </c>
      <c r="C540" s="369" t="s">
        <v>55</v>
      </c>
      <c r="D540" s="356">
        <f t="shared" si="248"/>
        <v>600.4</v>
      </c>
      <c r="E540" s="356">
        <v>600.4</v>
      </c>
      <c r="F540" s="356"/>
      <c r="G540" s="356">
        <f t="shared" si="239"/>
        <v>900.4</v>
      </c>
      <c r="H540" s="356">
        <v>900.4</v>
      </c>
      <c r="I540" s="356"/>
      <c r="J540" s="356">
        <v>-241</v>
      </c>
      <c r="K540" s="357"/>
      <c r="L540" s="357"/>
      <c r="M540" s="357"/>
      <c r="N540" s="357"/>
      <c r="O540" s="357"/>
      <c r="P540" s="357"/>
      <c r="Q540" s="357"/>
      <c r="R540" s="357"/>
      <c r="S540" s="352">
        <f t="shared" si="249"/>
        <v>-241</v>
      </c>
      <c r="T540" s="356">
        <f t="shared" si="250"/>
        <v>659.4</v>
      </c>
      <c r="U540" s="358">
        <f t="shared" si="251"/>
        <v>659.4</v>
      </c>
      <c r="V540" s="358">
        <f t="shared" si="252"/>
        <v>0</v>
      </c>
    </row>
    <row r="541" spans="1:22" s="353" customFormat="1" ht="17.25" customHeight="1" outlineLevel="1" x14ac:dyDescent="0.3">
      <c r="A541" s="354" t="s">
        <v>170</v>
      </c>
      <c r="B541" s="369" t="s">
        <v>84</v>
      </c>
      <c r="C541" s="369" t="s">
        <v>55</v>
      </c>
      <c r="D541" s="356">
        <f t="shared" si="248"/>
        <v>200</v>
      </c>
      <c r="E541" s="356">
        <v>200</v>
      </c>
      <c r="F541" s="356"/>
      <c r="G541" s="356">
        <f t="shared" si="239"/>
        <v>500</v>
      </c>
      <c r="H541" s="356">
        <v>500</v>
      </c>
      <c r="I541" s="356"/>
      <c r="J541" s="356">
        <v>-30.5</v>
      </c>
      <c r="K541" s="357"/>
      <c r="L541" s="357"/>
      <c r="M541" s="357"/>
      <c r="N541" s="357"/>
      <c r="O541" s="357"/>
      <c r="P541" s="357"/>
      <c r="Q541" s="357"/>
      <c r="R541" s="357"/>
      <c r="S541" s="352">
        <f t="shared" si="249"/>
        <v>-30.5</v>
      </c>
      <c r="T541" s="356">
        <f t="shared" si="250"/>
        <v>469.5</v>
      </c>
      <c r="U541" s="358">
        <f t="shared" si="251"/>
        <v>469.5</v>
      </c>
      <c r="V541" s="358">
        <f t="shared" si="252"/>
        <v>0</v>
      </c>
    </row>
    <row r="542" spans="1:22" s="353" customFormat="1" ht="17.25" customHeight="1" outlineLevel="1" x14ac:dyDescent="0.3">
      <c r="A542" s="354" t="s">
        <v>39</v>
      </c>
      <c r="B542" s="369" t="s">
        <v>84</v>
      </c>
      <c r="C542" s="369" t="s">
        <v>55</v>
      </c>
      <c r="D542" s="356">
        <f t="shared" si="248"/>
        <v>200</v>
      </c>
      <c r="E542" s="356">
        <v>200</v>
      </c>
      <c r="F542" s="356"/>
      <c r="G542" s="356">
        <f t="shared" si="239"/>
        <v>600</v>
      </c>
      <c r="H542" s="356">
        <v>600</v>
      </c>
      <c r="I542" s="356"/>
      <c r="J542" s="356"/>
      <c r="K542" s="357"/>
      <c r="L542" s="357"/>
      <c r="M542" s="357"/>
      <c r="N542" s="357"/>
      <c r="O542" s="357"/>
      <c r="P542" s="357"/>
      <c r="Q542" s="357"/>
      <c r="R542" s="357"/>
      <c r="S542" s="352">
        <f t="shared" si="249"/>
        <v>0</v>
      </c>
      <c r="T542" s="356">
        <f t="shared" si="250"/>
        <v>600</v>
      </c>
      <c r="U542" s="358">
        <f t="shared" si="251"/>
        <v>600</v>
      </c>
      <c r="V542" s="358">
        <f t="shared" si="252"/>
        <v>0</v>
      </c>
    </row>
    <row r="543" spans="1:22" s="363" customFormat="1" ht="16.5" customHeight="1" x14ac:dyDescent="0.3">
      <c r="A543" s="361" t="s">
        <v>757</v>
      </c>
      <c r="B543" s="370"/>
      <c r="C543" s="370"/>
      <c r="D543" s="362">
        <f t="shared" si="248"/>
        <v>17967.399999999998</v>
      </c>
      <c r="E543" s="362">
        <f>E544+E545+E546</f>
        <v>1306.8</v>
      </c>
      <c r="F543" s="362">
        <f>F544+F545+F546</f>
        <v>16660.599999999999</v>
      </c>
      <c r="G543" s="362">
        <f t="shared" si="239"/>
        <v>51293.4</v>
      </c>
      <c r="H543" s="362">
        <f t="shared" ref="H543:V543" si="255">H544+H545+H546</f>
        <v>26242.400000000001</v>
      </c>
      <c r="I543" s="362">
        <f t="shared" si="255"/>
        <v>25051</v>
      </c>
      <c r="J543" s="362">
        <f t="shared" si="255"/>
        <v>290</v>
      </c>
      <c r="K543" s="362">
        <f t="shared" ref="K543:L543" si="256">K544+K545+K546</f>
        <v>0</v>
      </c>
      <c r="L543" s="362">
        <f t="shared" si="256"/>
        <v>0</v>
      </c>
      <c r="M543" s="362">
        <f t="shared" si="255"/>
        <v>0</v>
      </c>
      <c r="N543" s="362">
        <f t="shared" si="255"/>
        <v>0</v>
      </c>
      <c r="O543" s="362">
        <f t="shared" si="255"/>
        <v>0</v>
      </c>
      <c r="P543" s="362">
        <f t="shared" si="255"/>
        <v>0</v>
      </c>
      <c r="Q543" s="362">
        <f t="shared" si="255"/>
        <v>0</v>
      </c>
      <c r="R543" s="362">
        <f t="shared" si="255"/>
        <v>0</v>
      </c>
      <c r="S543" s="362">
        <f t="shared" si="255"/>
        <v>290</v>
      </c>
      <c r="T543" s="362">
        <f t="shared" si="255"/>
        <v>51583.4</v>
      </c>
      <c r="U543" s="362">
        <f t="shared" si="255"/>
        <v>26532.400000000001</v>
      </c>
      <c r="V543" s="362">
        <f t="shared" si="255"/>
        <v>25051</v>
      </c>
    </row>
    <row r="544" spans="1:22" s="353" customFormat="1" ht="18" customHeight="1" x14ac:dyDescent="0.3">
      <c r="A544" s="354" t="s">
        <v>169</v>
      </c>
      <c r="B544" s="369" t="s">
        <v>84</v>
      </c>
      <c r="C544" s="369" t="s">
        <v>55</v>
      </c>
      <c r="D544" s="356">
        <f t="shared" si="248"/>
        <v>12672.800000000001</v>
      </c>
      <c r="E544" s="356">
        <v>1217.2</v>
      </c>
      <c r="F544" s="356">
        <v>11455.6</v>
      </c>
      <c r="G544" s="356">
        <f t="shared" si="239"/>
        <v>37673.199999999997</v>
      </c>
      <c r="H544" s="356">
        <v>20050.3</v>
      </c>
      <c r="I544" s="356">
        <v>17622.900000000001</v>
      </c>
      <c r="J544" s="356">
        <v>90</v>
      </c>
      <c r="K544" s="357"/>
      <c r="L544" s="357"/>
      <c r="M544" s="357"/>
      <c r="N544" s="357"/>
      <c r="O544" s="357"/>
      <c r="P544" s="357"/>
      <c r="Q544" s="357"/>
      <c r="R544" s="357"/>
      <c r="S544" s="352">
        <f t="shared" si="249"/>
        <v>90</v>
      </c>
      <c r="T544" s="356">
        <f t="shared" si="250"/>
        <v>37763.199999999997</v>
      </c>
      <c r="U544" s="358">
        <f t="shared" si="251"/>
        <v>20140.3</v>
      </c>
      <c r="V544" s="358">
        <f t="shared" si="252"/>
        <v>17622.900000000001</v>
      </c>
    </row>
    <row r="545" spans="1:22" s="353" customFormat="1" ht="17.25" customHeight="1" x14ac:dyDescent="0.3">
      <c r="A545" s="354" t="s">
        <v>170</v>
      </c>
      <c r="B545" s="369" t="s">
        <v>84</v>
      </c>
      <c r="C545" s="369" t="s">
        <v>55</v>
      </c>
      <c r="D545" s="356">
        <f t="shared" si="248"/>
        <v>1784.8</v>
      </c>
      <c r="E545" s="356">
        <v>10</v>
      </c>
      <c r="F545" s="356">
        <v>1774.8</v>
      </c>
      <c r="G545" s="356">
        <f t="shared" si="239"/>
        <v>3633.3</v>
      </c>
      <c r="H545" s="356">
        <v>1133.5</v>
      </c>
      <c r="I545" s="356">
        <v>2499.8000000000002</v>
      </c>
      <c r="J545" s="356">
        <v>200</v>
      </c>
      <c r="K545" s="357"/>
      <c r="L545" s="357"/>
      <c r="M545" s="357"/>
      <c r="N545" s="357"/>
      <c r="O545" s="357"/>
      <c r="P545" s="357"/>
      <c r="Q545" s="357"/>
      <c r="R545" s="357"/>
      <c r="S545" s="352">
        <f t="shared" si="249"/>
        <v>200</v>
      </c>
      <c r="T545" s="356">
        <f t="shared" si="250"/>
        <v>3833.3</v>
      </c>
      <c r="U545" s="358">
        <f t="shared" si="251"/>
        <v>1333.5</v>
      </c>
      <c r="V545" s="358">
        <f t="shared" si="252"/>
        <v>2499.8000000000002</v>
      </c>
    </row>
    <row r="546" spans="1:22" s="353" customFormat="1" ht="17.25" customHeight="1" x14ac:dyDescent="0.3">
      <c r="A546" s="354" t="s">
        <v>39</v>
      </c>
      <c r="B546" s="369" t="s">
        <v>84</v>
      </c>
      <c r="C546" s="369" t="s">
        <v>55</v>
      </c>
      <c r="D546" s="356">
        <f t="shared" si="248"/>
        <v>3509.7999999999997</v>
      </c>
      <c r="E546" s="356">
        <v>79.599999999999994</v>
      </c>
      <c r="F546" s="356">
        <v>3430.2</v>
      </c>
      <c r="G546" s="356">
        <f t="shared" si="239"/>
        <v>9986.9000000000015</v>
      </c>
      <c r="H546" s="356">
        <v>5058.6000000000004</v>
      </c>
      <c r="I546" s="356">
        <v>4928.3</v>
      </c>
      <c r="J546" s="356"/>
      <c r="K546" s="357"/>
      <c r="L546" s="357"/>
      <c r="M546" s="357"/>
      <c r="N546" s="357"/>
      <c r="O546" s="357"/>
      <c r="P546" s="357"/>
      <c r="Q546" s="357"/>
      <c r="R546" s="357"/>
      <c r="S546" s="352">
        <f t="shared" si="249"/>
        <v>0</v>
      </c>
      <c r="T546" s="356">
        <f t="shared" si="250"/>
        <v>9986.9000000000015</v>
      </c>
      <c r="U546" s="358">
        <f t="shared" si="251"/>
        <v>5058.6000000000004</v>
      </c>
      <c r="V546" s="358">
        <f t="shared" si="252"/>
        <v>4928.3</v>
      </c>
    </row>
    <row r="547" spans="1:22" s="353" customFormat="1" ht="17.25" customHeight="1" x14ac:dyDescent="0.3">
      <c r="A547" s="354" t="s">
        <v>537</v>
      </c>
      <c r="B547" s="369" t="s">
        <v>84</v>
      </c>
      <c r="C547" s="369" t="s">
        <v>55</v>
      </c>
      <c r="D547" s="356"/>
      <c r="E547" s="356"/>
      <c r="F547" s="356"/>
      <c r="G547" s="356">
        <f t="shared" si="239"/>
        <v>5600.5</v>
      </c>
      <c r="H547" s="356">
        <v>5600.5</v>
      </c>
      <c r="I547" s="356"/>
      <c r="J547" s="356"/>
      <c r="K547" s="357"/>
      <c r="L547" s="357"/>
      <c r="M547" s="357"/>
      <c r="N547" s="357"/>
      <c r="O547" s="357"/>
      <c r="P547" s="357"/>
      <c r="Q547" s="357"/>
      <c r="R547" s="357"/>
      <c r="S547" s="352">
        <f t="shared" si="249"/>
        <v>0</v>
      </c>
      <c r="T547" s="356">
        <f t="shared" si="250"/>
        <v>5600.5</v>
      </c>
      <c r="U547" s="358">
        <f t="shared" si="251"/>
        <v>5600.5</v>
      </c>
      <c r="V547" s="358">
        <f t="shared" si="252"/>
        <v>0</v>
      </c>
    </row>
    <row r="548" spans="1:22" s="353" customFormat="1" ht="22.5" customHeight="1" x14ac:dyDescent="0.3">
      <c r="A548" s="349" t="s">
        <v>180</v>
      </c>
      <c r="B548" s="370" t="s">
        <v>84</v>
      </c>
      <c r="C548" s="370" t="s">
        <v>57</v>
      </c>
      <c r="D548" s="351">
        <f t="shared" ref="D548:V548" si="257">SUM(D549+D553+D555)</f>
        <v>4567.2999999999993</v>
      </c>
      <c r="E548" s="351">
        <f t="shared" si="257"/>
        <v>1831.3</v>
      </c>
      <c r="F548" s="351">
        <f t="shared" si="257"/>
        <v>2736</v>
      </c>
      <c r="G548" s="351">
        <f t="shared" si="257"/>
        <v>5191.7000000000007</v>
      </c>
      <c r="H548" s="351">
        <f t="shared" si="257"/>
        <v>2319.8000000000002</v>
      </c>
      <c r="I548" s="351">
        <f t="shared" si="257"/>
        <v>2871.9</v>
      </c>
      <c r="J548" s="351">
        <f t="shared" si="257"/>
        <v>0</v>
      </c>
      <c r="K548" s="351">
        <f t="shared" ref="K548:L548" si="258">SUM(K549+K553+K555)</f>
        <v>0</v>
      </c>
      <c r="L548" s="351">
        <f t="shared" si="258"/>
        <v>0</v>
      </c>
      <c r="M548" s="351">
        <f t="shared" si="257"/>
        <v>0</v>
      </c>
      <c r="N548" s="351">
        <f t="shared" si="257"/>
        <v>0</v>
      </c>
      <c r="O548" s="351">
        <f t="shared" si="257"/>
        <v>0</v>
      </c>
      <c r="P548" s="351">
        <f t="shared" si="257"/>
        <v>0</v>
      </c>
      <c r="Q548" s="351">
        <f t="shared" si="257"/>
        <v>0</v>
      </c>
      <c r="R548" s="351">
        <f t="shared" si="257"/>
        <v>0</v>
      </c>
      <c r="S548" s="351">
        <f t="shared" si="257"/>
        <v>0</v>
      </c>
      <c r="T548" s="351">
        <f t="shared" si="257"/>
        <v>5191.7000000000007</v>
      </c>
      <c r="U548" s="351">
        <f t="shared" si="257"/>
        <v>2319.8000000000002</v>
      </c>
      <c r="V548" s="351">
        <f t="shared" si="257"/>
        <v>2871.9</v>
      </c>
    </row>
    <row r="549" spans="1:22" s="363" customFormat="1" ht="39.75" customHeight="1" x14ac:dyDescent="0.3">
      <c r="A549" s="361" t="s">
        <v>766</v>
      </c>
      <c r="B549" s="370" t="s">
        <v>84</v>
      </c>
      <c r="C549" s="370" t="s">
        <v>57</v>
      </c>
      <c r="D549" s="362">
        <f>SUM(E549:F549)</f>
        <v>3213.8999999999996</v>
      </c>
      <c r="E549" s="362">
        <f>SUM(E550+E551)</f>
        <v>1831.3</v>
      </c>
      <c r="F549" s="362">
        <f>SUM(F550+F551)</f>
        <v>1382.6</v>
      </c>
      <c r="G549" s="362">
        <f t="shared" si="239"/>
        <v>3349.8</v>
      </c>
      <c r="H549" s="362">
        <f>SUM(H550+H551)</f>
        <v>1831.3</v>
      </c>
      <c r="I549" s="362">
        <f t="shared" ref="I549:V549" si="259">SUM(I550+I551)</f>
        <v>1518.5</v>
      </c>
      <c r="J549" s="362">
        <f t="shared" si="259"/>
        <v>0</v>
      </c>
      <c r="K549" s="362">
        <f t="shared" ref="K549:L549" si="260">SUM(K550+K551)</f>
        <v>0</v>
      </c>
      <c r="L549" s="362">
        <f t="shared" si="260"/>
        <v>0</v>
      </c>
      <c r="M549" s="362">
        <f t="shared" si="259"/>
        <v>0</v>
      </c>
      <c r="N549" s="362">
        <f t="shared" si="259"/>
        <v>0</v>
      </c>
      <c r="O549" s="362">
        <f t="shared" si="259"/>
        <v>0</v>
      </c>
      <c r="P549" s="362">
        <f t="shared" si="259"/>
        <v>0</v>
      </c>
      <c r="Q549" s="362">
        <f t="shared" si="259"/>
        <v>0</v>
      </c>
      <c r="R549" s="362">
        <f t="shared" si="259"/>
        <v>0</v>
      </c>
      <c r="S549" s="362">
        <f t="shared" si="259"/>
        <v>0</v>
      </c>
      <c r="T549" s="362">
        <f t="shared" si="259"/>
        <v>3349.8</v>
      </c>
      <c r="U549" s="362">
        <f t="shared" si="259"/>
        <v>1831.3</v>
      </c>
      <c r="V549" s="362">
        <f t="shared" si="259"/>
        <v>1518.5</v>
      </c>
    </row>
    <row r="550" spans="1:22" s="353" customFormat="1" ht="16.5" customHeight="1" x14ac:dyDescent="0.3">
      <c r="A550" s="354" t="s">
        <v>294</v>
      </c>
      <c r="B550" s="369" t="s">
        <v>84</v>
      </c>
      <c r="C550" s="369" t="s">
        <v>57</v>
      </c>
      <c r="D550" s="356">
        <f>SUM(E550:F550)</f>
        <v>3213.8999999999996</v>
      </c>
      <c r="E550" s="356">
        <v>1831.3</v>
      </c>
      <c r="F550" s="356">
        <v>1382.6</v>
      </c>
      <c r="G550" s="356">
        <f t="shared" si="239"/>
        <v>3349.8</v>
      </c>
      <c r="H550" s="356">
        <v>1831.3</v>
      </c>
      <c r="I550" s="356">
        <v>1518.5</v>
      </c>
      <c r="J550" s="356"/>
      <c r="K550" s="357"/>
      <c r="L550" s="357"/>
      <c r="M550" s="357"/>
      <c r="N550" s="357"/>
      <c r="O550" s="357"/>
      <c r="P550" s="357"/>
      <c r="Q550" s="357"/>
      <c r="R550" s="357"/>
      <c r="S550" s="352">
        <f t="shared" si="249"/>
        <v>0</v>
      </c>
      <c r="T550" s="356">
        <f t="shared" si="250"/>
        <v>3349.8</v>
      </c>
      <c r="U550" s="358">
        <f t="shared" si="251"/>
        <v>1831.3</v>
      </c>
      <c r="V550" s="358">
        <f t="shared" si="252"/>
        <v>1518.5</v>
      </c>
    </row>
    <row r="551" spans="1:22" s="353" customFormat="1" ht="18" hidden="1" customHeight="1" x14ac:dyDescent="0.3">
      <c r="A551" s="354" t="s">
        <v>295</v>
      </c>
      <c r="B551" s="369" t="s">
        <v>84</v>
      </c>
      <c r="C551" s="369" t="s">
        <v>57</v>
      </c>
      <c r="D551" s="356">
        <f>SUM(E551:F551)</f>
        <v>0</v>
      </c>
      <c r="E551" s="356"/>
      <c r="F551" s="356"/>
      <c r="G551" s="356">
        <f t="shared" si="239"/>
        <v>0</v>
      </c>
      <c r="H551" s="356"/>
      <c r="I551" s="356"/>
      <c r="J551" s="356"/>
      <c r="K551" s="357"/>
      <c r="L551" s="357"/>
      <c r="M551" s="357"/>
      <c r="N551" s="357"/>
      <c r="O551" s="357"/>
      <c r="P551" s="357"/>
      <c r="Q551" s="357"/>
      <c r="R551" s="357"/>
      <c r="S551" s="352">
        <f t="shared" si="249"/>
        <v>0</v>
      </c>
      <c r="T551" s="356">
        <f t="shared" si="250"/>
        <v>0</v>
      </c>
      <c r="U551" s="358">
        <f t="shared" si="251"/>
        <v>0</v>
      </c>
      <c r="V551" s="358">
        <f t="shared" si="252"/>
        <v>0</v>
      </c>
    </row>
    <row r="552" spans="1:22" s="353" customFormat="1" ht="39" hidden="1" customHeight="1" x14ac:dyDescent="0.3">
      <c r="A552" s="354" t="s">
        <v>318</v>
      </c>
      <c r="B552" s="369" t="s">
        <v>84</v>
      </c>
      <c r="C552" s="369" t="s">
        <v>57</v>
      </c>
      <c r="D552" s="356"/>
      <c r="E552" s="356"/>
      <c r="F552" s="356"/>
      <c r="G552" s="356"/>
      <c r="H552" s="356"/>
      <c r="I552" s="356"/>
      <c r="J552" s="356"/>
      <c r="K552" s="357"/>
      <c r="L552" s="357"/>
      <c r="M552" s="357"/>
      <c r="N552" s="357"/>
      <c r="O552" s="357"/>
      <c r="P552" s="357"/>
      <c r="Q552" s="357"/>
      <c r="R552" s="357"/>
      <c r="S552" s="352">
        <f t="shared" si="249"/>
        <v>0</v>
      </c>
      <c r="T552" s="356">
        <f t="shared" si="250"/>
        <v>0</v>
      </c>
      <c r="U552" s="358">
        <f t="shared" si="251"/>
        <v>0</v>
      </c>
      <c r="V552" s="358">
        <f t="shared" si="252"/>
        <v>0</v>
      </c>
    </row>
    <row r="553" spans="1:22" s="353" customFormat="1" ht="56.25" hidden="1" x14ac:dyDescent="0.3">
      <c r="A553" s="354" t="s">
        <v>1067</v>
      </c>
      <c r="B553" s="369" t="s">
        <v>84</v>
      </c>
      <c r="C553" s="369" t="s">
        <v>57</v>
      </c>
      <c r="D553" s="356">
        <f t="shared" ref="D553:D582" si="261">SUM(E553:F553)</f>
        <v>0</v>
      </c>
      <c r="E553" s="356">
        <f>SUM(E554)</f>
        <v>0</v>
      </c>
      <c r="F553" s="356">
        <f>SUM(F554)</f>
        <v>0</v>
      </c>
      <c r="G553" s="356">
        <f t="shared" si="239"/>
        <v>0</v>
      </c>
      <c r="H553" s="356">
        <f>SUM(H554)</f>
        <v>0</v>
      </c>
      <c r="I553" s="356">
        <f>SUM(I554)</f>
        <v>0</v>
      </c>
      <c r="J553" s="356"/>
      <c r="K553" s="357"/>
      <c r="L553" s="357"/>
      <c r="M553" s="357"/>
      <c r="N553" s="357"/>
      <c r="O553" s="357"/>
      <c r="P553" s="357"/>
      <c r="Q553" s="357"/>
      <c r="R553" s="357"/>
      <c r="S553" s="352">
        <f t="shared" si="249"/>
        <v>0</v>
      </c>
      <c r="T553" s="356">
        <f t="shared" si="250"/>
        <v>0</v>
      </c>
      <c r="U553" s="358">
        <f t="shared" si="251"/>
        <v>0</v>
      </c>
      <c r="V553" s="358">
        <f t="shared" si="252"/>
        <v>0</v>
      </c>
    </row>
    <row r="554" spans="1:22" s="353" customFormat="1" ht="13.5" hidden="1" customHeight="1" x14ac:dyDescent="0.3">
      <c r="A554" s="354" t="s">
        <v>1</v>
      </c>
      <c r="B554" s="369" t="s">
        <v>84</v>
      </c>
      <c r="C554" s="369" t="s">
        <v>57</v>
      </c>
      <c r="D554" s="356">
        <f t="shared" si="261"/>
        <v>0</v>
      </c>
      <c r="E554" s="356"/>
      <c r="F554" s="356"/>
      <c r="G554" s="356">
        <f t="shared" si="239"/>
        <v>0</v>
      </c>
      <c r="H554" s="356"/>
      <c r="I554" s="356"/>
      <c r="J554" s="356"/>
      <c r="K554" s="357"/>
      <c r="L554" s="357"/>
      <c r="M554" s="357"/>
      <c r="N554" s="357"/>
      <c r="O554" s="357"/>
      <c r="P554" s="357"/>
      <c r="Q554" s="357"/>
      <c r="R554" s="357"/>
      <c r="S554" s="352">
        <f t="shared" si="249"/>
        <v>0</v>
      </c>
      <c r="T554" s="356">
        <f t="shared" si="250"/>
        <v>0</v>
      </c>
      <c r="U554" s="358">
        <f t="shared" si="251"/>
        <v>0</v>
      </c>
      <c r="V554" s="358">
        <f t="shared" si="252"/>
        <v>0</v>
      </c>
    </row>
    <row r="555" spans="1:22" s="363" customFormat="1" ht="24" customHeight="1" x14ac:dyDescent="0.3">
      <c r="A555" s="361" t="s">
        <v>757</v>
      </c>
      <c r="B555" s="370"/>
      <c r="C555" s="370"/>
      <c r="D555" s="362">
        <f t="shared" si="261"/>
        <v>1353.4</v>
      </c>
      <c r="E555" s="362">
        <f>E556</f>
        <v>0</v>
      </c>
      <c r="F555" s="362">
        <f>F556</f>
        <v>1353.4</v>
      </c>
      <c r="G555" s="362">
        <f t="shared" si="239"/>
        <v>1841.9</v>
      </c>
      <c r="H555" s="362">
        <f>H556</f>
        <v>488.5</v>
      </c>
      <c r="I555" s="362">
        <f t="shared" ref="I555:V555" si="262">I556</f>
        <v>1353.4</v>
      </c>
      <c r="J555" s="362">
        <f t="shared" si="262"/>
        <v>0</v>
      </c>
      <c r="K555" s="362">
        <f t="shared" si="262"/>
        <v>0</v>
      </c>
      <c r="L555" s="362">
        <f t="shared" si="262"/>
        <v>0</v>
      </c>
      <c r="M555" s="362">
        <f t="shared" si="262"/>
        <v>0</v>
      </c>
      <c r="N555" s="362">
        <f t="shared" si="262"/>
        <v>0</v>
      </c>
      <c r="O555" s="362">
        <f t="shared" si="262"/>
        <v>0</v>
      </c>
      <c r="P555" s="362">
        <f t="shared" si="262"/>
        <v>0</v>
      </c>
      <c r="Q555" s="362">
        <f t="shared" si="262"/>
        <v>0</v>
      </c>
      <c r="R555" s="362">
        <f t="shared" si="262"/>
        <v>0</v>
      </c>
      <c r="S555" s="362">
        <f t="shared" si="262"/>
        <v>0</v>
      </c>
      <c r="T555" s="362">
        <f t="shared" si="262"/>
        <v>1841.9</v>
      </c>
      <c r="U555" s="362">
        <f t="shared" si="262"/>
        <v>488.5</v>
      </c>
      <c r="V555" s="362">
        <f t="shared" si="262"/>
        <v>1353.4</v>
      </c>
    </row>
    <row r="556" spans="1:22" s="353" customFormat="1" ht="25.5" customHeight="1" x14ac:dyDescent="0.3">
      <c r="A556" s="354" t="s">
        <v>294</v>
      </c>
      <c r="B556" s="369" t="s">
        <v>84</v>
      </c>
      <c r="C556" s="369" t="s">
        <v>57</v>
      </c>
      <c r="D556" s="356">
        <f t="shared" si="261"/>
        <v>1353.4</v>
      </c>
      <c r="E556" s="356"/>
      <c r="F556" s="356">
        <v>1353.4</v>
      </c>
      <c r="G556" s="356">
        <f t="shared" si="239"/>
        <v>1841.9</v>
      </c>
      <c r="H556" s="356">
        <v>488.5</v>
      </c>
      <c r="I556" s="356">
        <v>1353.4</v>
      </c>
      <c r="J556" s="356"/>
      <c r="K556" s="357"/>
      <c r="L556" s="357"/>
      <c r="M556" s="357"/>
      <c r="N556" s="357"/>
      <c r="O556" s="357"/>
      <c r="P556" s="357"/>
      <c r="Q556" s="357"/>
      <c r="R556" s="357"/>
      <c r="S556" s="352">
        <f t="shared" si="249"/>
        <v>0</v>
      </c>
      <c r="T556" s="356">
        <f t="shared" si="250"/>
        <v>1841.9</v>
      </c>
      <c r="U556" s="358">
        <f t="shared" si="251"/>
        <v>488.5</v>
      </c>
      <c r="V556" s="358">
        <f t="shared" si="252"/>
        <v>1353.4</v>
      </c>
    </row>
    <row r="557" spans="1:22" s="353" customFormat="1" ht="21.75" customHeight="1" x14ac:dyDescent="0.3">
      <c r="A557" s="349" t="s">
        <v>181</v>
      </c>
      <c r="B557" s="370" t="s">
        <v>84</v>
      </c>
      <c r="C557" s="370" t="s">
        <v>61</v>
      </c>
      <c r="D557" s="356">
        <f t="shared" si="261"/>
        <v>5522.4</v>
      </c>
      <c r="E557" s="351">
        <f>SUM(E558+E561)</f>
        <v>0</v>
      </c>
      <c r="F557" s="351">
        <f>SUM(F558+F561)</f>
        <v>5522.4</v>
      </c>
      <c r="G557" s="356">
        <f t="shared" si="239"/>
        <v>5522.4</v>
      </c>
      <c r="H557" s="351">
        <f t="shared" ref="H557:V557" si="263">SUM(H558+H561)</f>
        <v>0</v>
      </c>
      <c r="I557" s="351">
        <f t="shared" si="263"/>
        <v>5522.4</v>
      </c>
      <c r="J557" s="351">
        <f t="shared" si="263"/>
        <v>0</v>
      </c>
      <c r="K557" s="351">
        <f t="shared" ref="K557:L557" si="264">SUM(K558+K561)</f>
        <v>0</v>
      </c>
      <c r="L557" s="351">
        <f t="shared" si="264"/>
        <v>0</v>
      </c>
      <c r="M557" s="351">
        <f t="shared" si="263"/>
        <v>0</v>
      </c>
      <c r="N557" s="351">
        <f t="shared" si="263"/>
        <v>0</v>
      </c>
      <c r="O557" s="351">
        <f t="shared" si="263"/>
        <v>0</v>
      </c>
      <c r="P557" s="351">
        <f t="shared" si="263"/>
        <v>0</v>
      </c>
      <c r="Q557" s="351">
        <f t="shared" si="263"/>
        <v>0</v>
      </c>
      <c r="R557" s="351">
        <f t="shared" si="263"/>
        <v>0</v>
      </c>
      <c r="S557" s="351">
        <f t="shared" si="263"/>
        <v>0</v>
      </c>
      <c r="T557" s="351">
        <f t="shared" si="263"/>
        <v>5522.4</v>
      </c>
      <c r="U557" s="351">
        <f t="shared" si="263"/>
        <v>0</v>
      </c>
      <c r="V557" s="351">
        <f t="shared" si="263"/>
        <v>5522.4</v>
      </c>
    </row>
    <row r="558" spans="1:22" s="363" customFormat="1" ht="37.5" x14ac:dyDescent="0.3">
      <c r="A558" s="361" t="s">
        <v>296</v>
      </c>
      <c r="B558" s="370" t="s">
        <v>84</v>
      </c>
      <c r="C558" s="370" t="s">
        <v>61</v>
      </c>
      <c r="D558" s="362">
        <f t="shared" si="261"/>
        <v>4526</v>
      </c>
      <c r="E558" s="362">
        <f>SUM(E559:E560)</f>
        <v>0</v>
      </c>
      <c r="F558" s="362">
        <f>SUM(F559:F560)</f>
        <v>4526</v>
      </c>
      <c r="G558" s="362">
        <f t="shared" si="239"/>
        <v>4526</v>
      </c>
      <c r="H558" s="362">
        <f>SUM(H559:H560)</f>
        <v>0</v>
      </c>
      <c r="I558" s="362">
        <f>SUM(I559:I560)</f>
        <v>4526</v>
      </c>
      <c r="J558" s="362">
        <f t="shared" ref="J558:V558" si="265">SUM(J559:J560)</f>
        <v>0</v>
      </c>
      <c r="K558" s="362">
        <f t="shared" ref="K558:L558" si="266">SUM(K559:K560)</f>
        <v>0</v>
      </c>
      <c r="L558" s="362">
        <f t="shared" si="266"/>
        <v>0</v>
      </c>
      <c r="M558" s="362">
        <f t="shared" si="265"/>
        <v>0</v>
      </c>
      <c r="N558" s="362">
        <f t="shared" si="265"/>
        <v>0</v>
      </c>
      <c r="O558" s="362">
        <f t="shared" si="265"/>
        <v>0</v>
      </c>
      <c r="P558" s="362">
        <f t="shared" si="265"/>
        <v>0</v>
      </c>
      <c r="Q558" s="362">
        <f t="shared" si="265"/>
        <v>0</v>
      </c>
      <c r="R558" s="362">
        <f t="shared" si="265"/>
        <v>0</v>
      </c>
      <c r="S558" s="362">
        <f t="shared" si="265"/>
        <v>0</v>
      </c>
      <c r="T558" s="362">
        <f t="shared" si="265"/>
        <v>4526</v>
      </c>
      <c r="U558" s="362">
        <f t="shared" si="265"/>
        <v>0</v>
      </c>
      <c r="V558" s="362">
        <f t="shared" si="265"/>
        <v>4526</v>
      </c>
    </row>
    <row r="559" spans="1:22" s="353" customFormat="1" ht="17.25" customHeight="1" x14ac:dyDescent="0.3">
      <c r="A559" s="354" t="s">
        <v>171</v>
      </c>
      <c r="B559" s="369" t="s">
        <v>84</v>
      </c>
      <c r="C559" s="369" t="s">
        <v>61</v>
      </c>
      <c r="D559" s="356">
        <f t="shared" si="261"/>
        <v>3524</v>
      </c>
      <c r="E559" s="356"/>
      <c r="F559" s="356">
        <v>3524</v>
      </c>
      <c r="G559" s="356">
        <f t="shared" si="239"/>
        <v>3524</v>
      </c>
      <c r="H559" s="356"/>
      <c r="I559" s="356">
        <v>3524</v>
      </c>
      <c r="J559" s="356"/>
      <c r="K559" s="357"/>
      <c r="L559" s="357"/>
      <c r="M559" s="357"/>
      <c r="N559" s="357"/>
      <c r="O559" s="357"/>
      <c r="P559" s="357"/>
      <c r="Q559" s="357"/>
      <c r="R559" s="357"/>
      <c r="S559" s="352">
        <f t="shared" si="249"/>
        <v>0</v>
      </c>
      <c r="T559" s="356">
        <f t="shared" si="250"/>
        <v>3524</v>
      </c>
      <c r="U559" s="358">
        <f t="shared" si="251"/>
        <v>0</v>
      </c>
      <c r="V559" s="358">
        <f t="shared" si="252"/>
        <v>3524</v>
      </c>
    </row>
    <row r="560" spans="1:22" s="353" customFormat="1" ht="17.25" customHeight="1" x14ac:dyDescent="0.3">
      <c r="A560" s="354" t="s">
        <v>172</v>
      </c>
      <c r="B560" s="369" t="s">
        <v>84</v>
      </c>
      <c r="C560" s="369" t="s">
        <v>61</v>
      </c>
      <c r="D560" s="356">
        <f t="shared" si="261"/>
        <v>1002</v>
      </c>
      <c r="E560" s="356"/>
      <c r="F560" s="356">
        <v>1002</v>
      </c>
      <c r="G560" s="356">
        <f t="shared" si="239"/>
        <v>1002</v>
      </c>
      <c r="H560" s="356"/>
      <c r="I560" s="356">
        <v>1002</v>
      </c>
      <c r="J560" s="356"/>
      <c r="K560" s="357"/>
      <c r="L560" s="357"/>
      <c r="M560" s="357"/>
      <c r="N560" s="357"/>
      <c r="O560" s="357"/>
      <c r="P560" s="357"/>
      <c r="Q560" s="357"/>
      <c r="R560" s="357"/>
      <c r="S560" s="352">
        <f t="shared" si="249"/>
        <v>0</v>
      </c>
      <c r="T560" s="356">
        <f t="shared" si="250"/>
        <v>1002</v>
      </c>
      <c r="U560" s="358">
        <f t="shared" si="251"/>
        <v>0</v>
      </c>
      <c r="V560" s="358">
        <f t="shared" si="252"/>
        <v>1002</v>
      </c>
    </row>
    <row r="561" spans="1:22" s="363" customFormat="1" ht="36" customHeight="1" x14ac:dyDescent="0.3">
      <c r="A561" s="361" t="s">
        <v>297</v>
      </c>
      <c r="B561" s="370" t="s">
        <v>84</v>
      </c>
      <c r="C561" s="370" t="s">
        <v>61</v>
      </c>
      <c r="D561" s="362">
        <f t="shared" si="261"/>
        <v>996.4</v>
      </c>
      <c r="E561" s="362">
        <f>SUM(E562:E563)</f>
        <v>0</v>
      </c>
      <c r="F561" s="362">
        <f>SUM(F562:F563)</f>
        <v>996.4</v>
      </c>
      <c r="G561" s="362">
        <f t="shared" si="239"/>
        <v>996.4</v>
      </c>
      <c r="H561" s="362">
        <f>SUM(H562:H563)</f>
        <v>0</v>
      </c>
      <c r="I561" s="362">
        <f t="shared" ref="I561:V561" si="267">SUM(I562:I563)</f>
        <v>996.4</v>
      </c>
      <c r="J561" s="362">
        <f t="shared" si="267"/>
        <v>0</v>
      </c>
      <c r="K561" s="362">
        <f t="shared" ref="K561:L561" si="268">SUM(K562:K563)</f>
        <v>0</v>
      </c>
      <c r="L561" s="362">
        <f t="shared" si="268"/>
        <v>0</v>
      </c>
      <c r="M561" s="362">
        <f t="shared" si="267"/>
        <v>0</v>
      </c>
      <c r="N561" s="362">
        <f t="shared" si="267"/>
        <v>0</v>
      </c>
      <c r="O561" s="362">
        <f t="shared" si="267"/>
        <v>0</v>
      </c>
      <c r="P561" s="362">
        <f t="shared" si="267"/>
        <v>0</v>
      </c>
      <c r="Q561" s="362">
        <f t="shared" si="267"/>
        <v>0</v>
      </c>
      <c r="R561" s="362">
        <f t="shared" si="267"/>
        <v>0</v>
      </c>
      <c r="S561" s="362">
        <f t="shared" si="267"/>
        <v>0</v>
      </c>
      <c r="T561" s="362">
        <f t="shared" si="267"/>
        <v>996.4</v>
      </c>
      <c r="U561" s="362">
        <f t="shared" si="267"/>
        <v>0</v>
      </c>
      <c r="V561" s="362">
        <f t="shared" si="267"/>
        <v>996.4</v>
      </c>
    </row>
    <row r="562" spans="1:22" s="353" customFormat="1" ht="20.25" customHeight="1" x14ac:dyDescent="0.3">
      <c r="A562" s="354" t="s">
        <v>171</v>
      </c>
      <c r="B562" s="369" t="s">
        <v>84</v>
      </c>
      <c r="C562" s="369" t="s">
        <v>61</v>
      </c>
      <c r="D562" s="356">
        <f t="shared" si="261"/>
        <v>773.5</v>
      </c>
      <c r="E562" s="356"/>
      <c r="F562" s="356">
        <v>773.5</v>
      </c>
      <c r="G562" s="356">
        <f t="shared" si="239"/>
        <v>773.5</v>
      </c>
      <c r="H562" s="356"/>
      <c r="I562" s="356">
        <v>773.5</v>
      </c>
      <c r="J562" s="356"/>
      <c r="K562" s="357"/>
      <c r="L562" s="357"/>
      <c r="M562" s="357"/>
      <c r="N562" s="357"/>
      <c r="O562" s="357"/>
      <c r="P562" s="357"/>
      <c r="Q562" s="357"/>
      <c r="R562" s="357"/>
      <c r="S562" s="352">
        <f t="shared" si="249"/>
        <v>0</v>
      </c>
      <c r="T562" s="356">
        <f t="shared" si="250"/>
        <v>773.5</v>
      </c>
      <c r="U562" s="358">
        <f t="shared" si="251"/>
        <v>0</v>
      </c>
      <c r="V562" s="358">
        <f t="shared" si="252"/>
        <v>773.5</v>
      </c>
    </row>
    <row r="563" spans="1:22" s="353" customFormat="1" ht="18.75" customHeight="1" x14ac:dyDescent="0.3">
      <c r="A563" s="354" t="s">
        <v>172</v>
      </c>
      <c r="B563" s="369" t="s">
        <v>84</v>
      </c>
      <c r="C563" s="369" t="s">
        <v>61</v>
      </c>
      <c r="D563" s="356">
        <f t="shared" si="261"/>
        <v>222.9</v>
      </c>
      <c r="E563" s="356"/>
      <c r="F563" s="356">
        <v>222.9</v>
      </c>
      <c r="G563" s="356">
        <f t="shared" si="239"/>
        <v>222.9</v>
      </c>
      <c r="H563" s="356"/>
      <c r="I563" s="356">
        <v>222.9</v>
      </c>
      <c r="J563" s="356"/>
      <c r="K563" s="357"/>
      <c r="L563" s="357"/>
      <c r="M563" s="357"/>
      <c r="N563" s="357"/>
      <c r="O563" s="357"/>
      <c r="P563" s="357"/>
      <c r="Q563" s="357"/>
      <c r="R563" s="357"/>
      <c r="S563" s="352">
        <f t="shared" si="249"/>
        <v>0</v>
      </c>
      <c r="T563" s="356">
        <f t="shared" si="250"/>
        <v>222.9</v>
      </c>
      <c r="U563" s="358">
        <f t="shared" si="251"/>
        <v>0</v>
      </c>
      <c r="V563" s="358">
        <f t="shared" si="252"/>
        <v>222.9</v>
      </c>
    </row>
    <row r="564" spans="1:22" s="359" customFormat="1" ht="18.75" x14ac:dyDescent="0.3">
      <c r="A564" s="349" t="s">
        <v>182</v>
      </c>
      <c r="B564" s="370" t="s">
        <v>84</v>
      </c>
      <c r="C564" s="370" t="s">
        <v>84</v>
      </c>
      <c r="D564" s="351">
        <f t="shared" si="261"/>
        <v>91901</v>
      </c>
      <c r="E564" s="351">
        <f>SUM(E565)</f>
        <v>4415</v>
      </c>
      <c r="F564" s="351">
        <f>SUM(F565+F567)</f>
        <v>87486</v>
      </c>
      <c r="G564" s="351">
        <f t="shared" si="239"/>
        <v>108717.90000000001</v>
      </c>
      <c r="H564" s="351">
        <f>SUM(H565:H567)</f>
        <v>9480.1</v>
      </c>
      <c r="I564" s="351">
        <f t="shared" ref="I564:V564" si="269">SUM(I565:I567)</f>
        <v>99237.8</v>
      </c>
      <c r="J564" s="351">
        <f t="shared" si="269"/>
        <v>-4479.6000000000004</v>
      </c>
      <c r="K564" s="351">
        <f t="shared" ref="K564:L564" si="270">SUM(K565:K567)</f>
        <v>0</v>
      </c>
      <c r="L564" s="351">
        <f t="shared" si="270"/>
        <v>0</v>
      </c>
      <c r="M564" s="351">
        <f t="shared" si="269"/>
        <v>0</v>
      </c>
      <c r="N564" s="351">
        <f t="shared" si="269"/>
        <v>0</v>
      </c>
      <c r="O564" s="351">
        <f t="shared" si="269"/>
        <v>0</v>
      </c>
      <c r="P564" s="351">
        <f t="shared" si="269"/>
        <v>0</v>
      </c>
      <c r="Q564" s="351">
        <f t="shared" si="269"/>
        <v>0</v>
      </c>
      <c r="R564" s="351">
        <f t="shared" si="269"/>
        <v>0</v>
      </c>
      <c r="S564" s="351">
        <f t="shared" si="269"/>
        <v>-4479.6000000000004</v>
      </c>
      <c r="T564" s="351">
        <f t="shared" si="269"/>
        <v>104238.3</v>
      </c>
      <c r="U564" s="351">
        <f t="shared" si="269"/>
        <v>5000.5</v>
      </c>
      <c r="V564" s="351">
        <f t="shared" si="269"/>
        <v>99237.8</v>
      </c>
    </row>
    <row r="565" spans="1:22" s="353" customFormat="1" ht="42" customHeight="1" x14ac:dyDescent="0.3">
      <c r="A565" s="354" t="s">
        <v>298</v>
      </c>
      <c r="B565" s="369" t="s">
        <v>84</v>
      </c>
      <c r="C565" s="369" t="s">
        <v>84</v>
      </c>
      <c r="D565" s="356">
        <f t="shared" si="261"/>
        <v>88300</v>
      </c>
      <c r="E565" s="356">
        <v>4415</v>
      </c>
      <c r="F565" s="356">
        <v>83885</v>
      </c>
      <c r="G565" s="356">
        <f>SUM(H565:I565)</f>
        <v>100637.3</v>
      </c>
      <c r="H565" s="356">
        <v>5000.5</v>
      </c>
      <c r="I565" s="356">
        <v>95636.800000000003</v>
      </c>
      <c r="J565" s="356"/>
      <c r="K565" s="357"/>
      <c r="L565" s="357"/>
      <c r="M565" s="357"/>
      <c r="N565" s="357"/>
      <c r="O565" s="357"/>
      <c r="P565" s="357"/>
      <c r="Q565" s="357"/>
      <c r="R565" s="357"/>
      <c r="S565" s="352">
        <f t="shared" si="249"/>
        <v>0</v>
      </c>
      <c r="T565" s="356">
        <f t="shared" si="250"/>
        <v>100637.3</v>
      </c>
      <c r="U565" s="358">
        <f t="shared" si="251"/>
        <v>5000.5</v>
      </c>
      <c r="V565" s="358">
        <f t="shared" si="252"/>
        <v>95636.800000000003</v>
      </c>
    </row>
    <row r="566" spans="1:22" s="353" customFormat="1" ht="57" customHeight="1" x14ac:dyDescent="0.3">
      <c r="A566" s="354" t="s">
        <v>671</v>
      </c>
      <c r="B566" s="369" t="s">
        <v>84</v>
      </c>
      <c r="C566" s="369" t="s">
        <v>84</v>
      </c>
      <c r="D566" s="356"/>
      <c r="E566" s="356"/>
      <c r="F566" s="356"/>
      <c r="G566" s="356">
        <f>SUM(H566:I566)</f>
        <v>4479.6000000000004</v>
      </c>
      <c r="H566" s="356">
        <v>4479.6000000000004</v>
      </c>
      <c r="I566" s="356"/>
      <c r="J566" s="356">
        <v>-4479.6000000000004</v>
      </c>
      <c r="K566" s="357"/>
      <c r="L566" s="357"/>
      <c r="M566" s="357"/>
      <c r="N566" s="357"/>
      <c r="O566" s="357"/>
      <c r="P566" s="357"/>
      <c r="Q566" s="357"/>
      <c r="R566" s="357"/>
      <c r="S566" s="352">
        <f t="shared" si="249"/>
        <v>-4479.6000000000004</v>
      </c>
      <c r="T566" s="356">
        <f t="shared" si="250"/>
        <v>0</v>
      </c>
      <c r="U566" s="358">
        <f t="shared" si="251"/>
        <v>0</v>
      </c>
      <c r="V566" s="358">
        <f t="shared" si="252"/>
        <v>0</v>
      </c>
    </row>
    <row r="567" spans="1:22" s="353" customFormat="1" ht="17.25" customHeight="1" x14ac:dyDescent="0.3">
      <c r="A567" s="354" t="s">
        <v>10</v>
      </c>
      <c r="B567" s="369" t="s">
        <v>84</v>
      </c>
      <c r="C567" s="369" t="s">
        <v>84</v>
      </c>
      <c r="D567" s="356">
        <f t="shared" si="261"/>
        <v>3601</v>
      </c>
      <c r="E567" s="356"/>
      <c r="F567" s="356">
        <v>3601</v>
      </c>
      <c r="G567" s="356">
        <f t="shared" si="239"/>
        <v>3601</v>
      </c>
      <c r="H567" s="356"/>
      <c r="I567" s="356">
        <v>3601</v>
      </c>
      <c r="J567" s="356"/>
      <c r="K567" s="357"/>
      <c r="L567" s="357"/>
      <c r="M567" s="357"/>
      <c r="N567" s="357"/>
      <c r="O567" s="357"/>
      <c r="P567" s="357"/>
      <c r="Q567" s="357"/>
      <c r="R567" s="357"/>
      <c r="S567" s="352">
        <f t="shared" si="249"/>
        <v>0</v>
      </c>
      <c r="T567" s="356">
        <f t="shared" si="250"/>
        <v>3601</v>
      </c>
      <c r="U567" s="358">
        <f t="shared" si="251"/>
        <v>0</v>
      </c>
      <c r="V567" s="358">
        <f t="shared" si="252"/>
        <v>3601</v>
      </c>
    </row>
    <row r="568" spans="1:22" s="353" customFormat="1" ht="17.25" customHeight="1" x14ac:dyDescent="0.3">
      <c r="A568" s="349" t="s">
        <v>183</v>
      </c>
      <c r="B568" s="370" t="s">
        <v>109</v>
      </c>
      <c r="C568" s="370" t="s">
        <v>56</v>
      </c>
      <c r="D568" s="351">
        <f t="shared" si="261"/>
        <v>137602.5</v>
      </c>
      <c r="E568" s="351">
        <f>SUM(E569+E570+E571+E600+E606)</f>
        <v>4000</v>
      </c>
      <c r="F568" s="351">
        <f>SUM(F569+F570+F571+F600+F606)</f>
        <v>133602.5</v>
      </c>
      <c r="G568" s="351">
        <f t="shared" si="239"/>
        <v>171484.9</v>
      </c>
      <c r="H568" s="351">
        <f>SUM(H569+H570+H571+H600+H606)</f>
        <v>6582.9000000000005</v>
      </c>
      <c r="I568" s="351">
        <f t="shared" ref="I568:V568" si="271">SUM(I569+I570+I571+I600+I606)</f>
        <v>164902</v>
      </c>
      <c r="J568" s="351">
        <f t="shared" si="271"/>
        <v>73</v>
      </c>
      <c r="K568" s="351">
        <f t="shared" ref="K568:L568" si="272">SUM(K569+K570+K571+K600+K606)</f>
        <v>0</v>
      </c>
      <c r="L568" s="351">
        <f t="shared" si="272"/>
        <v>0</v>
      </c>
      <c r="M568" s="351">
        <f t="shared" si="271"/>
        <v>0</v>
      </c>
      <c r="N568" s="351">
        <f t="shared" si="271"/>
        <v>0</v>
      </c>
      <c r="O568" s="351">
        <f t="shared" si="271"/>
        <v>0</v>
      </c>
      <c r="P568" s="351">
        <f t="shared" si="271"/>
        <v>1370.3</v>
      </c>
      <c r="Q568" s="351">
        <f t="shared" si="271"/>
        <v>0</v>
      </c>
      <c r="R568" s="351">
        <f t="shared" si="271"/>
        <v>0</v>
      </c>
      <c r="S568" s="351">
        <f t="shared" si="271"/>
        <v>1443.3</v>
      </c>
      <c r="T568" s="351">
        <f t="shared" si="271"/>
        <v>172928.19999999998</v>
      </c>
      <c r="U568" s="351">
        <f t="shared" si="271"/>
        <v>6655.9000000000005</v>
      </c>
      <c r="V568" s="351">
        <f t="shared" si="271"/>
        <v>166272.29999999999</v>
      </c>
    </row>
    <row r="569" spans="1:22" s="359" customFormat="1" ht="35.25" customHeight="1" x14ac:dyDescent="0.3">
      <c r="A569" s="349" t="s">
        <v>811</v>
      </c>
      <c r="B569" s="350" t="s">
        <v>109</v>
      </c>
      <c r="C569" s="350" t="s">
        <v>55</v>
      </c>
      <c r="D569" s="351">
        <f t="shared" si="261"/>
        <v>4000</v>
      </c>
      <c r="E569" s="351">
        <v>4000</v>
      </c>
      <c r="F569" s="351"/>
      <c r="G569" s="351">
        <f t="shared" si="239"/>
        <v>5718.6</v>
      </c>
      <c r="H569" s="351">
        <v>5718.6</v>
      </c>
      <c r="I569" s="351"/>
      <c r="J569" s="351">
        <v>108</v>
      </c>
      <c r="K569" s="360"/>
      <c r="L569" s="360"/>
      <c r="M569" s="360"/>
      <c r="N569" s="360"/>
      <c r="O569" s="360"/>
      <c r="P569" s="360"/>
      <c r="Q569" s="360"/>
      <c r="R569" s="360"/>
      <c r="S569" s="352">
        <f t="shared" si="249"/>
        <v>108</v>
      </c>
      <c r="T569" s="351">
        <f t="shared" si="250"/>
        <v>5826.6</v>
      </c>
      <c r="U569" s="352">
        <f t="shared" si="251"/>
        <v>5826.6</v>
      </c>
      <c r="V569" s="352">
        <f t="shared" si="252"/>
        <v>0</v>
      </c>
    </row>
    <row r="570" spans="1:22" s="353" customFormat="1" ht="37.5" hidden="1" x14ac:dyDescent="0.3">
      <c r="A570" s="354" t="s">
        <v>299</v>
      </c>
      <c r="B570" s="355" t="s">
        <v>109</v>
      </c>
      <c r="C570" s="355" t="s">
        <v>57</v>
      </c>
      <c r="D570" s="356">
        <f t="shared" si="261"/>
        <v>0</v>
      </c>
      <c r="E570" s="356"/>
      <c r="F570" s="356"/>
      <c r="G570" s="356">
        <f t="shared" si="239"/>
        <v>0</v>
      </c>
      <c r="H570" s="356"/>
      <c r="I570" s="356"/>
      <c r="J570" s="356"/>
      <c r="K570" s="357"/>
      <c r="L570" s="357"/>
      <c r="M570" s="357"/>
      <c r="N570" s="357"/>
      <c r="O570" s="357"/>
      <c r="P570" s="357"/>
      <c r="Q570" s="357"/>
      <c r="R570" s="357"/>
      <c r="S570" s="352">
        <f t="shared" si="249"/>
        <v>0</v>
      </c>
      <c r="T570" s="356">
        <f t="shared" si="250"/>
        <v>0</v>
      </c>
      <c r="U570" s="358">
        <f t="shared" si="251"/>
        <v>0</v>
      </c>
      <c r="V570" s="358">
        <f t="shared" si="252"/>
        <v>0</v>
      </c>
    </row>
    <row r="571" spans="1:22" s="353" customFormat="1" ht="18" customHeight="1" x14ac:dyDescent="0.3">
      <c r="A571" s="349" t="s">
        <v>184</v>
      </c>
      <c r="B571" s="350" t="s">
        <v>109</v>
      </c>
      <c r="C571" s="350" t="s">
        <v>59</v>
      </c>
      <c r="D571" s="351">
        <f t="shared" si="261"/>
        <v>32759.3</v>
      </c>
      <c r="E571" s="351">
        <f>SUM(E572+E573+E575+E577+E582+E583+E590+E591)</f>
        <v>0</v>
      </c>
      <c r="F571" s="351">
        <f>SUM(F572+F573+F575+F576+F577+F582+F583+F590+F591)</f>
        <v>32759.3</v>
      </c>
      <c r="G571" s="351">
        <f t="shared" si="239"/>
        <v>42311.4</v>
      </c>
      <c r="H571" s="351">
        <f t="shared" ref="H571:I571" si="273">SUM(H572+H573+H574+H575+H576+H577+H578+H582+H583+H590+H591)</f>
        <v>864.3</v>
      </c>
      <c r="I571" s="351">
        <f t="shared" si="273"/>
        <v>41447.1</v>
      </c>
      <c r="J571" s="351">
        <f t="shared" ref="J571:K571" si="274">SUM(J572+J573+J574+J575+J576+J577+J578+J582+J583+J590+J591)</f>
        <v>-35</v>
      </c>
      <c r="K571" s="351">
        <f t="shared" si="274"/>
        <v>0</v>
      </c>
      <c r="L571" s="351">
        <f t="shared" ref="L571" si="275">SUM(L572+L573+L574+L575+L576+L577+L578+L582+L583+L590+L591)</f>
        <v>0</v>
      </c>
      <c r="M571" s="351">
        <f t="shared" ref="M571" si="276">SUM(M572+M573+M574+M575+M576+M577+M578+M582+M583+M590+M591)</f>
        <v>0</v>
      </c>
      <c r="N571" s="351">
        <f t="shared" ref="N571" si="277">SUM(N572+N573+N574+N575+N576+N577+N578+N582+N583+N590+N591)</f>
        <v>0</v>
      </c>
      <c r="O571" s="351">
        <f t="shared" ref="O571:U571" si="278">SUM(O572+O573+O574+O575+O576+O577+O578+O582+O583+O590+O591)</f>
        <v>0</v>
      </c>
      <c r="P571" s="351">
        <f t="shared" si="278"/>
        <v>400</v>
      </c>
      <c r="Q571" s="351">
        <f t="shared" si="278"/>
        <v>0</v>
      </c>
      <c r="R571" s="351">
        <f t="shared" si="278"/>
        <v>0</v>
      </c>
      <c r="S571" s="351">
        <f t="shared" si="278"/>
        <v>365</v>
      </c>
      <c r="T571" s="351">
        <f t="shared" si="278"/>
        <v>42676.399999999994</v>
      </c>
      <c r="U571" s="351">
        <f t="shared" si="278"/>
        <v>829.3</v>
      </c>
      <c r="V571" s="351">
        <f>SUM(V572+V573+V574+V575+V576+V577+V578+V582+V583+V590+V591)</f>
        <v>41847.1</v>
      </c>
    </row>
    <row r="572" spans="1:22" s="353" customFormat="1" ht="1.5" hidden="1" customHeight="1" x14ac:dyDescent="0.3">
      <c r="A572" s="354" t="s">
        <v>185</v>
      </c>
      <c r="B572" s="355" t="s">
        <v>109</v>
      </c>
      <c r="C572" s="355" t="s">
        <v>59</v>
      </c>
      <c r="D572" s="356">
        <f t="shared" si="261"/>
        <v>0</v>
      </c>
      <c r="E572" s="356"/>
      <c r="F572" s="356"/>
      <c r="G572" s="356">
        <f t="shared" si="239"/>
        <v>0</v>
      </c>
      <c r="H572" s="356"/>
      <c r="I572" s="356"/>
      <c r="J572" s="356"/>
      <c r="K572" s="357"/>
      <c r="L572" s="357"/>
      <c r="M572" s="357"/>
      <c r="N572" s="357"/>
      <c r="O572" s="357"/>
      <c r="P572" s="357"/>
      <c r="Q572" s="357"/>
      <c r="R572" s="357"/>
      <c r="S572" s="352">
        <f t="shared" si="249"/>
        <v>0</v>
      </c>
      <c r="T572" s="356">
        <f t="shared" si="250"/>
        <v>0</v>
      </c>
      <c r="U572" s="358">
        <f t="shared" si="251"/>
        <v>0</v>
      </c>
      <c r="V572" s="358">
        <f t="shared" si="252"/>
        <v>0</v>
      </c>
    </row>
    <row r="573" spans="1:22" s="353" customFormat="1" ht="37.5" hidden="1" x14ac:dyDescent="0.3">
      <c r="A573" s="354" t="s">
        <v>186</v>
      </c>
      <c r="B573" s="355" t="s">
        <v>109</v>
      </c>
      <c r="C573" s="355" t="s">
        <v>59</v>
      </c>
      <c r="D573" s="356">
        <f t="shared" si="261"/>
        <v>0</v>
      </c>
      <c r="E573" s="356"/>
      <c r="F573" s="356"/>
      <c r="G573" s="356">
        <f t="shared" si="239"/>
        <v>0</v>
      </c>
      <c r="H573" s="356"/>
      <c r="I573" s="356"/>
      <c r="J573" s="356"/>
      <c r="K573" s="357"/>
      <c r="L573" s="357"/>
      <c r="M573" s="357"/>
      <c r="N573" s="357"/>
      <c r="O573" s="357"/>
      <c r="P573" s="357"/>
      <c r="Q573" s="357"/>
      <c r="R573" s="357"/>
      <c r="S573" s="352">
        <f t="shared" si="249"/>
        <v>0</v>
      </c>
      <c r="T573" s="356">
        <f t="shared" si="250"/>
        <v>0</v>
      </c>
      <c r="U573" s="358">
        <f t="shared" si="251"/>
        <v>0</v>
      </c>
      <c r="V573" s="358">
        <f t="shared" si="252"/>
        <v>0</v>
      </c>
    </row>
    <row r="574" spans="1:22" s="353" customFormat="1" ht="18.75" x14ac:dyDescent="0.3">
      <c r="A574" s="354" t="s">
        <v>640</v>
      </c>
      <c r="B574" s="355" t="s">
        <v>109</v>
      </c>
      <c r="C574" s="355" t="s">
        <v>59</v>
      </c>
      <c r="D574" s="356"/>
      <c r="E574" s="356"/>
      <c r="F574" s="356"/>
      <c r="G574" s="356">
        <f t="shared" si="239"/>
        <v>659</v>
      </c>
      <c r="H574" s="356">
        <v>659</v>
      </c>
      <c r="I574" s="356"/>
      <c r="J574" s="356"/>
      <c r="K574" s="357"/>
      <c r="L574" s="357"/>
      <c r="M574" s="357"/>
      <c r="N574" s="357"/>
      <c r="O574" s="357"/>
      <c r="P574" s="357"/>
      <c r="Q574" s="357"/>
      <c r="R574" s="357"/>
      <c r="S574" s="352">
        <f t="shared" si="249"/>
        <v>0</v>
      </c>
      <c r="T574" s="356">
        <f t="shared" si="250"/>
        <v>659</v>
      </c>
      <c r="U574" s="358">
        <f t="shared" si="251"/>
        <v>659</v>
      </c>
      <c r="V574" s="358">
        <f t="shared" si="252"/>
        <v>0</v>
      </c>
    </row>
    <row r="575" spans="1:22" s="353" customFormat="1" ht="56.25" x14ac:dyDescent="0.3">
      <c r="A575" s="354" t="s">
        <v>300</v>
      </c>
      <c r="B575" s="355" t="s">
        <v>109</v>
      </c>
      <c r="C575" s="355" t="s">
        <v>59</v>
      </c>
      <c r="D575" s="356">
        <f t="shared" si="261"/>
        <v>657</v>
      </c>
      <c r="E575" s="356"/>
      <c r="F575" s="356">
        <v>657</v>
      </c>
      <c r="G575" s="356">
        <f t="shared" si="239"/>
        <v>5444.1</v>
      </c>
      <c r="H575" s="356"/>
      <c r="I575" s="356">
        <v>5444.1</v>
      </c>
      <c r="J575" s="356"/>
      <c r="K575" s="357"/>
      <c r="L575" s="357"/>
      <c r="M575" s="357"/>
      <c r="N575" s="357"/>
      <c r="O575" s="357"/>
      <c r="P575" s="357"/>
      <c r="Q575" s="357"/>
      <c r="R575" s="357"/>
      <c r="S575" s="352">
        <f t="shared" si="249"/>
        <v>0</v>
      </c>
      <c r="T575" s="356">
        <f t="shared" si="250"/>
        <v>5444.1</v>
      </c>
      <c r="U575" s="358">
        <f t="shared" si="251"/>
        <v>0</v>
      </c>
      <c r="V575" s="358">
        <f t="shared" si="252"/>
        <v>5444.1</v>
      </c>
    </row>
    <row r="576" spans="1:22" s="353" customFormat="1" ht="60.75" customHeight="1" x14ac:dyDescent="0.3">
      <c r="A576" s="354" t="s">
        <v>2</v>
      </c>
      <c r="B576" s="355" t="s">
        <v>109</v>
      </c>
      <c r="C576" s="355" t="s">
        <v>59</v>
      </c>
      <c r="D576" s="356">
        <f t="shared" si="261"/>
        <v>803</v>
      </c>
      <c r="E576" s="356"/>
      <c r="F576" s="356">
        <v>803</v>
      </c>
      <c r="G576" s="356">
        <f t="shared" si="239"/>
        <v>803</v>
      </c>
      <c r="H576" s="356"/>
      <c r="I576" s="356">
        <v>803</v>
      </c>
      <c r="J576" s="356"/>
      <c r="K576" s="357"/>
      <c r="L576" s="357"/>
      <c r="M576" s="357"/>
      <c r="N576" s="357"/>
      <c r="O576" s="357"/>
      <c r="P576" s="357"/>
      <c r="Q576" s="357"/>
      <c r="R576" s="357"/>
      <c r="S576" s="352">
        <f t="shared" si="249"/>
        <v>0</v>
      </c>
      <c r="T576" s="356">
        <f t="shared" si="250"/>
        <v>803</v>
      </c>
      <c r="U576" s="358">
        <f t="shared" si="251"/>
        <v>0</v>
      </c>
      <c r="V576" s="358">
        <f t="shared" si="252"/>
        <v>803</v>
      </c>
    </row>
    <row r="577" spans="1:22" s="353" customFormat="1" ht="56.25" hidden="1" x14ac:dyDescent="0.3">
      <c r="A577" s="354" t="s">
        <v>301</v>
      </c>
      <c r="B577" s="355" t="s">
        <v>109</v>
      </c>
      <c r="C577" s="355" t="s">
        <v>59</v>
      </c>
      <c r="D577" s="356">
        <f t="shared" si="261"/>
        <v>0</v>
      </c>
      <c r="E577" s="356"/>
      <c r="F577" s="356"/>
      <c r="G577" s="356">
        <f t="shared" si="239"/>
        <v>0</v>
      </c>
      <c r="H577" s="356"/>
      <c r="I577" s="356"/>
      <c r="J577" s="356"/>
      <c r="K577" s="357"/>
      <c r="L577" s="357"/>
      <c r="M577" s="357"/>
      <c r="N577" s="357"/>
      <c r="O577" s="357"/>
      <c r="P577" s="357"/>
      <c r="Q577" s="357"/>
      <c r="R577" s="357"/>
      <c r="S577" s="352">
        <f t="shared" si="249"/>
        <v>0</v>
      </c>
      <c r="T577" s="356">
        <f t="shared" si="250"/>
        <v>0</v>
      </c>
      <c r="U577" s="358">
        <f t="shared" si="251"/>
        <v>0</v>
      </c>
      <c r="V577" s="358">
        <f t="shared" si="252"/>
        <v>0</v>
      </c>
    </row>
    <row r="578" spans="1:22" s="353" customFormat="1" ht="18.75" x14ac:dyDescent="0.3">
      <c r="A578" s="354" t="s">
        <v>1068</v>
      </c>
      <c r="B578" s="355" t="s">
        <v>109</v>
      </c>
      <c r="C578" s="355" t="s">
        <v>59</v>
      </c>
      <c r="D578" s="362">
        <f>SUM(D579:D580)</f>
        <v>0</v>
      </c>
      <c r="E578" s="362">
        <f t="shared" ref="E578:F578" si="279">SUM(E579:E580)</f>
        <v>0</v>
      </c>
      <c r="F578" s="362">
        <f t="shared" si="279"/>
        <v>0</v>
      </c>
      <c r="G578" s="362">
        <f t="shared" ref="G578:I578" si="280">SUM(G579:G581)</f>
        <v>205.3</v>
      </c>
      <c r="H578" s="362">
        <f t="shared" si="280"/>
        <v>205.3</v>
      </c>
      <c r="I578" s="362">
        <f t="shared" si="280"/>
        <v>3900.7</v>
      </c>
      <c r="J578" s="362">
        <f>SUM(J579:J581)</f>
        <v>-35</v>
      </c>
      <c r="K578" s="362">
        <f t="shared" ref="K578:L578" si="281">SUM(K579:K581)</f>
        <v>0</v>
      </c>
      <c r="L578" s="362">
        <f t="shared" si="281"/>
        <v>0</v>
      </c>
      <c r="M578" s="362">
        <f t="shared" ref="M578:V578" si="282">SUM(M579:M581)</f>
        <v>0</v>
      </c>
      <c r="N578" s="362">
        <f t="shared" si="282"/>
        <v>0</v>
      </c>
      <c r="O578" s="362">
        <f t="shared" si="282"/>
        <v>0</v>
      </c>
      <c r="P578" s="362">
        <f t="shared" si="282"/>
        <v>0</v>
      </c>
      <c r="Q578" s="362">
        <f t="shared" si="282"/>
        <v>0</v>
      </c>
      <c r="R578" s="362">
        <f t="shared" si="282"/>
        <v>0</v>
      </c>
      <c r="S578" s="362">
        <f t="shared" si="282"/>
        <v>-35</v>
      </c>
      <c r="T578" s="362">
        <f t="shared" si="282"/>
        <v>4071</v>
      </c>
      <c r="U578" s="362">
        <f t="shared" si="282"/>
        <v>170.3</v>
      </c>
      <c r="V578" s="362">
        <f t="shared" si="282"/>
        <v>3900.7</v>
      </c>
    </row>
    <row r="579" spans="1:22" s="353" customFormat="1" ht="18.75" x14ac:dyDescent="0.3">
      <c r="A579" s="354" t="s">
        <v>777</v>
      </c>
      <c r="B579" s="355" t="s">
        <v>109</v>
      </c>
      <c r="C579" s="355" t="s">
        <v>59</v>
      </c>
      <c r="D579" s="356"/>
      <c r="E579" s="356"/>
      <c r="F579" s="356"/>
      <c r="G579" s="356"/>
      <c r="H579" s="356"/>
      <c r="I579" s="356">
        <v>281.7</v>
      </c>
      <c r="J579" s="356"/>
      <c r="K579" s="357"/>
      <c r="L579" s="357"/>
      <c r="M579" s="357"/>
      <c r="N579" s="357"/>
      <c r="O579" s="357"/>
      <c r="P579" s="357"/>
      <c r="Q579" s="357"/>
      <c r="R579" s="357"/>
      <c r="S579" s="352">
        <f t="shared" si="249"/>
        <v>0</v>
      </c>
      <c r="T579" s="356">
        <f t="shared" si="250"/>
        <v>281.7</v>
      </c>
      <c r="U579" s="358">
        <f t="shared" si="251"/>
        <v>0</v>
      </c>
      <c r="V579" s="358">
        <f t="shared" si="252"/>
        <v>281.7</v>
      </c>
    </row>
    <row r="580" spans="1:22" s="353" customFormat="1" ht="37.5" x14ac:dyDescent="0.3">
      <c r="A580" s="354" t="s">
        <v>776</v>
      </c>
      <c r="B580" s="355" t="s">
        <v>109</v>
      </c>
      <c r="C580" s="355" t="s">
        <v>59</v>
      </c>
      <c r="D580" s="356"/>
      <c r="E580" s="356"/>
      <c r="F580" s="356"/>
      <c r="G580" s="356"/>
      <c r="H580" s="356"/>
      <c r="I580" s="356">
        <v>3619</v>
      </c>
      <c r="J580" s="356"/>
      <c r="K580" s="357"/>
      <c r="L580" s="357"/>
      <c r="M580" s="357"/>
      <c r="N580" s="357"/>
      <c r="O580" s="357"/>
      <c r="P580" s="357"/>
      <c r="Q580" s="357"/>
      <c r="R580" s="357"/>
      <c r="S580" s="352">
        <f t="shared" si="249"/>
        <v>0</v>
      </c>
      <c r="T580" s="356">
        <f t="shared" si="250"/>
        <v>3619</v>
      </c>
      <c r="U580" s="358">
        <f t="shared" si="251"/>
        <v>0</v>
      </c>
      <c r="V580" s="358">
        <f t="shared" si="252"/>
        <v>3619</v>
      </c>
    </row>
    <row r="581" spans="1:22" s="353" customFormat="1" ht="37.5" x14ac:dyDescent="0.3">
      <c r="A581" s="354" t="s">
        <v>796</v>
      </c>
      <c r="B581" s="355" t="s">
        <v>109</v>
      </c>
      <c r="C581" s="355" t="s">
        <v>59</v>
      </c>
      <c r="D581" s="356"/>
      <c r="E581" s="356"/>
      <c r="F581" s="356"/>
      <c r="G581" s="356">
        <f t="shared" si="239"/>
        <v>205.3</v>
      </c>
      <c r="H581" s="356">
        <v>205.3</v>
      </c>
      <c r="I581" s="356"/>
      <c r="J581" s="356">
        <v>-35</v>
      </c>
      <c r="K581" s="357"/>
      <c r="L581" s="357"/>
      <c r="M581" s="357"/>
      <c r="N581" s="357"/>
      <c r="O581" s="357"/>
      <c r="P581" s="357"/>
      <c r="Q581" s="357"/>
      <c r="R581" s="357"/>
      <c r="S581" s="352">
        <f t="shared" si="249"/>
        <v>-35</v>
      </c>
      <c r="T581" s="356">
        <f t="shared" si="250"/>
        <v>170.3</v>
      </c>
      <c r="U581" s="358">
        <f t="shared" si="251"/>
        <v>170.3</v>
      </c>
      <c r="V581" s="358">
        <f t="shared" si="252"/>
        <v>0</v>
      </c>
    </row>
    <row r="582" spans="1:22" s="353" customFormat="1" ht="49.5" customHeight="1" x14ac:dyDescent="0.3">
      <c r="A582" s="354" t="s">
        <v>1069</v>
      </c>
      <c r="B582" s="355" t="s">
        <v>109</v>
      </c>
      <c r="C582" s="355" t="s">
        <v>59</v>
      </c>
      <c r="D582" s="356">
        <f t="shared" si="261"/>
        <v>12665</v>
      </c>
      <c r="E582" s="356"/>
      <c r="F582" s="356">
        <v>12665</v>
      </c>
      <c r="G582" s="356">
        <f t="shared" si="239"/>
        <v>12665</v>
      </c>
      <c r="H582" s="356"/>
      <c r="I582" s="356">
        <v>12665</v>
      </c>
      <c r="J582" s="356"/>
      <c r="K582" s="357"/>
      <c r="L582" s="357"/>
      <c r="M582" s="357"/>
      <c r="N582" s="357"/>
      <c r="O582" s="357"/>
      <c r="P582" s="357">
        <v>400</v>
      </c>
      <c r="Q582" s="357"/>
      <c r="R582" s="357"/>
      <c r="S582" s="352">
        <f t="shared" si="249"/>
        <v>400</v>
      </c>
      <c r="T582" s="356">
        <f t="shared" si="250"/>
        <v>13065</v>
      </c>
      <c r="U582" s="358">
        <f t="shared" si="251"/>
        <v>0</v>
      </c>
      <c r="V582" s="358">
        <f t="shared" si="252"/>
        <v>13065</v>
      </c>
    </row>
    <row r="583" spans="1:22" s="363" customFormat="1" ht="48" customHeight="1" x14ac:dyDescent="0.3">
      <c r="A583" s="361" t="s">
        <v>767</v>
      </c>
      <c r="B583" s="350" t="s">
        <v>109</v>
      </c>
      <c r="C583" s="350" t="s">
        <v>59</v>
      </c>
      <c r="D583" s="362">
        <f t="shared" ref="D583:V583" si="283">SUM(D584+D585+D586)</f>
        <v>18634.3</v>
      </c>
      <c r="E583" s="362">
        <f t="shared" si="283"/>
        <v>0</v>
      </c>
      <c r="F583" s="362">
        <f t="shared" si="283"/>
        <v>18634.3</v>
      </c>
      <c r="G583" s="362">
        <f t="shared" si="283"/>
        <v>18634.3</v>
      </c>
      <c r="H583" s="362">
        <f t="shared" si="283"/>
        <v>0</v>
      </c>
      <c r="I583" s="362">
        <f t="shared" si="283"/>
        <v>18634.3</v>
      </c>
      <c r="J583" s="362">
        <f t="shared" si="283"/>
        <v>0</v>
      </c>
      <c r="K583" s="362">
        <f t="shared" ref="K583:L583" si="284">SUM(K584+K585+K586)</f>
        <v>0</v>
      </c>
      <c r="L583" s="362">
        <f t="shared" si="284"/>
        <v>0</v>
      </c>
      <c r="M583" s="362">
        <f t="shared" si="283"/>
        <v>0</v>
      </c>
      <c r="N583" s="362">
        <f t="shared" si="283"/>
        <v>0</v>
      </c>
      <c r="O583" s="362">
        <f t="shared" si="283"/>
        <v>0</v>
      </c>
      <c r="P583" s="362">
        <f t="shared" si="283"/>
        <v>0</v>
      </c>
      <c r="Q583" s="362">
        <f t="shared" si="283"/>
        <v>0</v>
      </c>
      <c r="R583" s="362">
        <f t="shared" si="283"/>
        <v>0</v>
      </c>
      <c r="S583" s="362">
        <f t="shared" si="283"/>
        <v>0</v>
      </c>
      <c r="T583" s="362">
        <f t="shared" si="283"/>
        <v>18634.3</v>
      </c>
      <c r="U583" s="362">
        <f t="shared" si="283"/>
        <v>0</v>
      </c>
      <c r="V583" s="362">
        <f t="shared" si="283"/>
        <v>18634.3</v>
      </c>
    </row>
    <row r="584" spans="1:22" s="353" customFormat="1" ht="15.75" hidden="1" customHeight="1" x14ac:dyDescent="0.3">
      <c r="A584" s="354" t="s">
        <v>187</v>
      </c>
      <c r="B584" s="355" t="s">
        <v>109</v>
      </c>
      <c r="C584" s="355" t="s">
        <v>59</v>
      </c>
      <c r="D584" s="356">
        <f>SUM(E584:F584)</f>
        <v>0</v>
      </c>
      <c r="E584" s="356"/>
      <c r="F584" s="356"/>
      <c r="G584" s="356">
        <f>SUM(H584:I584)</f>
        <v>0</v>
      </c>
      <c r="H584" s="356"/>
      <c r="I584" s="356"/>
      <c r="J584" s="356"/>
      <c r="K584" s="357"/>
      <c r="L584" s="357"/>
      <c r="M584" s="357"/>
      <c r="N584" s="357"/>
      <c r="O584" s="357"/>
      <c r="P584" s="357"/>
      <c r="Q584" s="357"/>
      <c r="R584" s="357"/>
      <c r="S584" s="352">
        <f t="shared" si="249"/>
        <v>0</v>
      </c>
      <c r="T584" s="356">
        <f t="shared" si="250"/>
        <v>0</v>
      </c>
      <c r="U584" s="358">
        <f t="shared" si="251"/>
        <v>0</v>
      </c>
      <c r="V584" s="358">
        <f t="shared" si="252"/>
        <v>0</v>
      </c>
    </row>
    <row r="585" spans="1:22" s="353" customFormat="1" ht="15.75" hidden="1" customHeight="1" x14ac:dyDescent="0.3">
      <c r="A585" s="354" t="s">
        <v>188</v>
      </c>
      <c r="B585" s="355" t="s">
        <v>109</v>
      </c>
      <c r="C585" s="355" t="s">
        <v>59</v>
      </c>
      <c r="D585" s="356">
        <f>SUM(E585:F585)</f>
        <v>0</v>
      </c>
      <c r="E585" s="356"/>
      <c r="F585" s="356"/>
      <c r="G585" s="356">
        <f>SUM(H585:I585)</f>
        <v>0</v>
      </c>
      <c r="H585" s="356"/>
      <c r="I585" s="356"/>
      <c r="J585" s="356"/>
      <c r="K585" s="357"/>
      <c r="L585" s="357"/>
      <c r="M585" s="357"/>
      <c r="N585" s="357"/>
      <c r="O585" s="357"/>
      <c r="P585" s="357"/>
      <c r="Q585" s="357"/>
      <c r="R585" s="357"/>
      <c r="S585" s="352">
        <f t="shared" si="249"/>
        <v>0</v>
      </c>
      <c r="T585" s="356">
        <f t="shared" si="250"/>
        <v>0</v>
      </c>
      <c r="U585" s="358">
        <f t="shared" si="251"/>
        <v>0</v>
      </c>
      <c r="V585" s="358">
        <f t="shared" si="252"/>
        <v>0</v>
      </c>
    </row>
    <row r="586" spans="1:22" s="353" customFormat="1" ht="18" customHeight="1" x14ac:dyDescent="0.3">
      <c r="A586" s="354" t="s">
        <v>286</v>
      </c>
      <c r="B586" s="355" t="s">
        <v>109</v>
      </c>
      <c r="C586" s="355" t="s">
        <v>59</v>
      </c>
      <c r="D586" s="356">
        <f>SUM(E586:F586)</f>
        <v>18634.3</v>
      </c>
      <c r="E586" s="356"/>
      <c r="F586" s="356">
        <v>18634.3</v>
      </c>
      <c r="G586" s="356">
        <f>SUM(H586:I586)</f>
        <v>18634.3</v>
      </c>
      <c r="H586" s="356"/>
      <c r="I586" s="356">
        <v>18634.3</v>
      </c>
      <c r="J586" s="356"/>
      <c r="K586" s="357"/>
      <c r="L586" s="357"/>
      <c r="M586" s="357"/>
      <c r="N586" s="357"/>
      <c r="O586" s="357"/>
      <c r="P586" s="357"/>
      <c r="Q586" s="357"/>
      <c r="R586" s="357"/>
      <c r="S586" s="352">
        <f t="shared" si="249"/>
        <v>0</v>
      </c>
      <c r="T586" s="356">
        <f t="shared" si="250"/>
        <v>18634.3</v>
      </c>
      <c r="U586" s="358">
        <f t="shared" si="251"/>
        <v>0</v>
      </c>
      <c r="V586" s="358">
        <f t="shared" si="252"/>
        <v>18634.3</v>
      </c>
    </row>
    <row r="587" spans="1:22" s="353" customFormat="1" ht="15.75" hidden="1" customHeight="1" x14ac:dyDescent="0.3">
      <c r="A587" s="354" t="s">
        <v>15</v>
      </c>
      <c r="B587" s="355" t="s">
        <v>109</v>
      </c>
      <c r="C587" s="355" t="s">
        <v>59</v>
      </c>
      <c r="D587" s="356">
        <f>SUM(E587:F587)</f>
        <v>0</v>
      </c>
      <c r="E587" s="356"/>
      <c r="F587" s="356"/>
      <c r="G587" s="356">
        <f>SUM(H587:I587)</f>
        <v>0</v>
      </c>
      <c r="H587" s="356"/>
      <c r="I587" s="356"/>
      <c r="J587" s="356"/>
      <c r="K587" s="357"/>
      <c r="L587" s="357"/>
      <c r="M587" s="357"/>
      <c r="N587" s="357"/>
      <c r="O587" s="357"/>
      <c r="P587" s="357"/>
      <c r="Q587" s="357"/>
      <c r="R587" s="357"/>
      <c r="S587" s="352">
        <f t="shared" si="249"/>
        <v>0</v>
      </c>
      <c r="T587" s="356">
        <f t="shared" si="250"/>
        <v>0</v>
      </c>
      <c r="U587" s="358">
        <f t="shared" si="251"/>
        <v>0</v>
      </c>
      <c r="V587" s="358">
        <f t="shared" si="252"/>
        <v>0</v>
      </c>
    </row>
    <row r="588" spans="1:22" s="353" customFormat="1" ht="37.5" hidden="1" x14ac:dyDescent="0.3">
      <c r="A588" s="354" t="s">
        <v>16</v>
      </c>
      <c r="B588" s="355" t="s">
        <v>109</v>
      </c>
      <c r="C588" s="355" t="s">
        <v>59</v>
      </c>
      <c r="D588" s="356">
        <f t="shared" ref="D588:D629" si="285">SUM(E588:F588)</f>
        <v>0</v>
      </c>
      <c r="E588" s="356"/>
      <c r="F588" s="356"/>
      <c r="G588" s="356">
        <f t="shared" ref="G588:G632" si="286">SUM(H588:I588)</f>
        <v>0</v>
      </c>
      <c r="H588" s="356"/>
      <c r="I588" s="356"/>
      <c r="J588" s="356"/>
      <c r="K588" s="357"/>
      <c r="L588" s="357"/>
      <c r="M588" s="357"/>
      <c r="N588" s="357"/>
      <c r="O588" s="357"/>
      <c r="P588" s="357"/>
      <c r="Q588" s="357"/>
      <c r="R588" s="357"/>
      <c r="S588" s="352">
        <f t="shared" si="249"/>
        <v>0</v>
      </c>
      <c r="T588" s="356">
        <f t="shared" si="250"/>
        <v>0</v>
      </c>
      <c r="U588" s="358">
        <f t="shared" si="251"/>
        <v>0</v>
      </c>
      <c r="V588" s="358">
        <f t="shared" si="252"/>
        <v>0</v>
      </c>
    </row>
    <row r="589" spans="1:22" s="353" customFormat="1" ht="18.75" hidden="1" x14ac:dyDescent="0.3">
      <c r="A589" s="354" t="s">
        <v>17</v>
      </c>
      <c r="B589" s="355" t="s">
        <v>109</v>
      </c>
      <c r="C589" s="355" t="s">
        <v>59</v>
      </c>
      <c r="D589" s="356">
        <f t="shared" si="285"/>
        <v>0</v>
      </c>
      <c r="E589" s="356"/>
      <c r="F589" s="356"/>
      <c r="G589" s="356">
        <f t="shared" si="286"/>
        <v>0</v>
      </c>
      <c r="H589" s="356"/>
      <c r="I589" s="356"/>
      <c r="J589" s="356"/>
      <c r="K589" s="357"/>
      <c r="L589" s="357"/>
      <c r="M589" s="357"/>
      <c r="N589" s="357"/>
      <c r="O589" s="357"/>
      <c r="P589" s="357"/>
      <c r="Q589" s="357"/>
      <c r="R589" s="357"/>
      <c r="S589" s="352">
        <f t="shared" si="249"/>
        <v>0</v>
      </c>
      <c r="T589" s="356">
        <f t="shared" si="250"/>
        <v>0</v>
      </c>
      <c r="U589" s="358">
        <f t="shared" si="251"/>
        <v>0</v>
      </c>
      <c r="V589" s="358">
        <f t="shared" si="252"/>
        <v>0</v>
      </c>
    </row>
    <row r="590" spans="1:22" s="353" customFormat="1" ht="37.5" hidden="1" x14ac:dyDescent="0.3">
      <c r="A590" s="354" t="s">
        <v>189</v>
      </c>
      <c r="B590" s="355" t="s">
        <v>109</v>
      </c>
      <c r="C590" s="355" t="s">
        <v>59</v>
      </c>
      <c r="D590" s="356">
        <f t="shared" si="285"/>
        <v>0</v>
      </c>
      <c r="E590" s="356"/>
      <c r="F590" s="356"/>
      <c r="G590" s="356">
        <f t="shared" si="286"/>
        <v>0</v>
      </c>
      <c r="H590" s="356"/>
      <c r="I590" s="356"/>
      <c r="J590" s="356"/>
      <c r="K590" s="357"/>
      <c r="L590" s="357"/>
      <c r="M590" s="357"/>
      <c r="N590" s="357"/>
      <c r="O590" s="357"/>
      <c r="P590" s="357"/>
      <c r="Q590" s="357"/>
      <c r="R590" s="357"/>
      <c r="S590" s="352">
        <f t="shared" si="249"/>
        <v>0</v>
      </c>
      <c r="T590" s="356">
        <f t="shared" si="250"/>
        <v>0</v>
      </c>
      <c r="U590" s="358">
        <f t="shared" si="251"/>
        <v>0</v>
      </c>
      <c r="V590" s="358">
        <f t="shared" si="252"/>
        <v>0</v>
      </c>
    </row>
    <row r="591" spans="1:22" s="353" customFormat="1" ht="51.75" hidden="1" customHeight="1" collapsed="1" x14ac:dyDescent="0.3">
      <c r="A591" s="354" t="s">
        <v>1070</v>
      </c>
      <c r="B591" s="355" t="s">
        <v>109</v>
      </c>
      <c r="C591" s="355" t="s">
        <v>59</v>
      </c>
      <c r="D591" s="356">
        <f t="shared" si="285"/>
        <v>0</v>
      </c>
      <c r="E591" s="356">
        <f>SUM(E592:E599)</f>
        <v>0</v>
      </c>
      <c r="F591" s="356"/>
      <c r="G591" s="356">
        <f t="shared" si="286"/>
        <v>0</v>
      </c>
      <c r="H591" s="356">
        <f>SUM(H592:H599)</f>
        <v>0</v>
      </c>
      <c r="I591" s="356"/>
      <c r="J591" s="356"/>
      <c r="K591" s="357"/>
      <c r="L591" s="357"/>
      <c r="M591" s="357"/>
      <c r="N591" s="357"/>
      <c r="O591" s="357"/>
      <c r="P591" s="357"/>
      <c r="Q591" s="357"/>
      <c r="R591" s="357"/>
      <c r="S591" s="352">
        <f t="shared" si="249"/>
        <v>0</v>
      </c>
      <c r="T591" s="356">
        <f t="shared" si="250"/>
        <v>0</v>
      </c>
      <c r="U591" s="358">
        <f t="shared" si="251"/>
        <v>0</v>
      </c>
      <c r="V591" s="358">
        <f t="shared" si="252"/>
        <v>0</v>
      </c>
    </row>
    <row r="592" spans="1:22" s="353" customFormat="1" ht="18.75" hidden="1" outlineLevel="1" x14ac:dyDescent="0.3">
      <c r="A592" s="354" t="s">
        <v>190</v>
      </c>
      <c r="B592" s="355" t="s">
        <v>109</v>
      </c>
      <c r="C592" s="355" t="s">
        <v>59</v>
      </c>
      <c r="D592" s="356">
        <f t="shared" si="285"/>
        <v>2984.6</v>
      </c>
      <c r="E592" s="356"/>
      <c r="F592" s="356">
        <v>2984.6</v>
      </c>
      <c r="G592" s="356">
        <f t="shared" si="286"/>
        <v>2984.6</v>
      </c>
      <c r="H592" s="356"/>
      <c r="I592" s="356">
        <v>2984.6</v>
      </c>
      <c r="J592" s="356"/>
      <c r="K592" s="357"/>
      <c r="L592" s="357"/>
      <c r="M592" s="357"/>
      <c r="N592" s="357"/>
      <c r="O592" s="357"/>
      <c r="P592" s="357"/>
      <c r="Q592" s="357"/>
      <c r="R592" s="357"/>
      <c r="S592" s="352">
        <f t="shared" si="249"/>
        <v>0</v>
      </c>
      <c r="T592" s="356">
        <f t="shared" si="250"/>
        <v>2984.6</v>
      </c>
      <c r="U592" s="358">
        <f t="shared" si="251"/>
        <v>0</v>
      </c>
      <c r="V592" s="358">
        <f t="shared" si="252"/>
        <v>2984.6</v>
      </c>
    </row>
    <row r="593" spans="1:22" s="353" customFormat="1" ht="18.75" hidden="1" outlineLevel="1" x14ac:dyDescent="0.3">
      <c r="A593" s="354" t="s">
        <v>191</v>
      </c>
      <c r="B593" s="355" t="s">
        <v>109</v>
      </c>
      <c r="C593" s="355" t="s">
        <v>59</v>
      </c>
      <c r="D593" s="356">
        <f t="shared" si="285"/>
        <v>994.9</v>
      </c>
      <c r="E593" s="356"/>
      <c r="F593" s="356">
        <v>994.9</v>
      </c>
      <c r="G593" s="356">
        <f t="shared" si="286"/>
        <v>994.9</v>
      </c>
      <c r="H593" s="356"/>
      <c r="I593" s="356">
        <v>994.9</v>
      </c>
      <c r="J593" s="356"/>
      <c r="K593" s="357"/>
      <c r="L593" s="357"/>
      <c r="M593" s="357"/>
      <c r="N593" s="357"/>
      <c r="O593" s="357"/>
      <c r="P593" s="357"/>
      <c r="Q593" s="357"/>
      <c r="R593" s="357"/>
      <c r="S593" s="352">
        <f t="shared" si="249"/>
        <v>0</v>
      </c>
      <c r="T593" s="356">
        <f t="shared" si="250"/>
        <v>994.9</v>
      </c>
      <c r="U593" s="358">
        <f t="shared" si="251"/>
        <v>0</v>
      </c>
      <c r="V593" s="358">
        <f t="shared" si="252"/>
        <v>994.9</v>
      </c>
    </row>
    <row r="594" spans="1:22" s="353" customFormat="1" ht="18.75" hidden="1" outlineLevel="1" x14ac:dyDescent="0.3">
      <c r="A594" s="354" t="s">
        <v>192</v>
      </c>
      <c r="B594" s="355" t="s">
        <v>109</v>
      </c>
      <c r="C594" s="355" t="s">
        <v>59</v>
      </c>
      <c r="D594" s="356">
        <f t="shared" si="285"/>
        <v>1563.4</v>
      </c>
      <c r="E594" s="356"/>
      <c r="F594" s="356">
        <v>1563.4</v>
      </c>
      <c r="G594" s="356">
        <f t="shared" si="286"/>
        <v>1563.4</v>
      </c>
      <c r="H594" s="356"/>
      <c r="I594" s="356">
        <v>1563.4</v>
      </c>
      <c r="J594" s="356"/>
      <c r="K594" s="357"/>
      <c r="L594" s="357"/>
      <c r="M594" s="357"/>
      <c r="N594" s="357"/>
      <c r="O594" s="357"/>
      <c r="P594" s="357"/>
      <c r="Q594" s="357"/>
      <c r="R594" s="357"/>
      <c r="S594" s="352">
        <f t="shared" si="249"/>
        <v>0</v>
      </c>
      <c r="T594" s="356">
        <f t="shared" si="250"/>
        <v>1563.4</v>
      </c>
      <c r="U594" s="358">
        <f t="shared" si="251"/>
        <v>0</v>
      </c>
      <c r="V594" s="358">
        <f t="shared" si="252"/>
        <v>1563.4</v>
      </c>
    </row>
    <row r="595" spans="1:22" s="353" customFormat="1" ht="18.75" hidden="1" outlineLevel="1" x14ac:dyDescent="0.3">
      <c r="A595" s="354" t="s">
        <v>193</v>
      </c>
      <c r="B595" s="355" t="s">
        <v>109</v>
      </c>
      <c r="C595" s="355" t="s">
        <v>59</v>
      </c>
      <c r="D595" s="356">
        <f t="shared" si="285"/>
        <v>1705.5</v>
      </c>
      <c r="E595" s="356"/>
      <c r="F595" s="356">
        <v>1705.5</v>
      </c>
      <c r="G595" s="356">
        <f t="shared" si="286"/>
        <v>1705.5</v>
      </c>
      <c r="H595" s="356"/>
      <c r="I595" s="356">
        <v>1705.5</v>
      </c>
      <c r="J595" s="356"/>
      <c r="K595" s="357"/>
      <c r="L595" s="357"/>
      <c r="M595" s="357"/>
      <c r="N595" s="357"/>
      <c r="O595" s="357"/>
      <c r="P595" s="357"/>
      <c r="Q595" s="357"/>
      <c r="R595" s="357"/>
      <c r="S595" s="352">
        <f t="shared" si="249"/>
        <v>0</v>
      </c>
      <c r="T595" s="356">
        <f t="shared" si="250"/>
        <v>1705.5</v>
      </c>
      <c r="U595" s="358">
        <f t="shared" si="251"/>
        <v>0</v>
      </c>
      <c r="V595" s="358">
        <f t="shared" si="252"/>
        <v>1705.5</v>
      </c>
    </row>
    <row r="596" spans="1:22" s="353" customFormat="1" ht="18.75" hidden="1" outlineLevel="1" x14ac:dyDescent="0.3">
      <c r="A596" s="354" t="s">
        <v>194</v>
      </c>
      <c r="B596" s="355" t="s">
        <v>109</v>
      </c>
      <c r="C596" s="355" t="s">
        <v>59</v>
      </c>
      <c r="D596" s="356">
        <f t="shared" si="285"/>
        <v>758</v>
      </c>
      <c r="E596" s="356"/>
      <c r="F596" s="356">
        <v>758</v>
      </c>
      <c r="G596" s="356">
        <f t="shared" si="286"/>
        <v>758</v>
      </c>
      <c r="H596" s="356"/>
      <c r="I596" s="356">
        <v>758</v>
      </c>
      <c r="J596" s="356"/>
      <c r="K596" s="357"/>
      <c r="L596" s="357"/>
      <c r="M596" s="357"/>
      <c r="N596" s="357"/>
      <c r="O596" s="357"/>
      <c r="P596" s="357"/>
      <c r="Q596" s="357"/>
      <c r="R596" s="357"/>
      <c r="S596" s="352">
        <f t="shared" si="249"/>
        <v>0</v>
      </c>
      <c r="T596" s="356">
        <f t="shared" si="250"/>
        <v>758</v>
      </c>
      <c r="U596" s="358">
        <f t="shared" si="251"/>
        <v>0</v>
      </c>
      <c r="V596" s="358">
        <f t="shared" si="252"/>
        <v>758</v>
      </c>
    </row>
    <row r="597" spans="1:22" s="353" customFormat="1" ht="18.75" hidden="1" outlineLevel="1" x14ac:dyDescent="0.3">
      <c r="A597" s="354" t="s">
        <v>195</v>
      </c>
      <c r="B597" s="355" t="s">
        <v>109</v>
      </c>
      <c r="C597" s="355" t="s">
        <v>59</v>
      </c>
      <c r="D597" s="356">
        <f t="shared" si="285"/>
        <v>236.9</v>
      </c>
      <c r="E597" s="356"/>
      <c r="F597" s="356">
        <v>236.9</v>
      </c>
      <c r="G597" s="356">
        <f t="shared" si="286"/>
        <v>236.9</v>
      </c>
      <c r="H597" s="356"/>
      <c r="I597" s="356">
        <v>236.9</v>
      </c>
      <c r="J597" s="356"/>
      <c r="K597" s="357"/>
      <c r="L597" s="357"/>
      <c r="M597" s="357"/>
      <c r="N597" s="357"/>
      <c r="O597" s="357"/>
      <c r="P597" s="357"/>
      <c r="Q597" s="357"/>
      <c r="R597" s="357"/>
      <c r="S597" s="352">
        <f t="shared" si="249"/>
        <v>0</v>
      </c>
      <c r="T597" s="356">
        <f t="shared" si="250"/>
        <v>236.9</v>
      </c>
      <c r="U597" s="358">
        <f t="shared" si="251"/>
        <v>0</v>
      </c>
      <c r="V597" s="358">
        <f t="shared" si="252"/>
        <v>236.9</v>
      </c>
    </row>
    <row r="598" spans="1:22" s="353" customFormat="1" ht="18.75" hidden="1" outlineLevel="1" x14ac:dyDescent="0.3">
      <c r="A598" s="354" t="s">
        <v>196</v>
      </c>
      <c r="B598" s="355" t="s">
        <v>109</v>
      </c>
      <c r="C598" s="355" t="s">
        <v>59</v>
      </c>
      <c r="D598" s="356">
        <f t="shared" si="285"/>
        <v>331.6</v>
      </c>
      <c r="E598" s="356"/>
      <c r="F598" s="356">
        <v>331.6</v>
      </c>
      <c r="G598" s="356">
        <f t="shared" si="286"/>
        <v>331.6</v>
      </c>
      <c r="H598" s="356"/>
      <c r="I598" s="356">
        <v>331.6</v>
      </c>
      <c r="J598" s="356"/>
      <c r="K598" s="357"/>
      <c r="L598" s="357"/>
      <c r="M598" s="357"/>
      <c r="N598" s="357"/>
      <c r="O598" s="357"/>
      <c r="P598" s="357"/>
      <c r="Q598" s="357"/>
      <c r="R598" s="357"/>
      <c r="S598" s="352">
        <f t="shared" si="249"/>
        <v>0</v>
      </c>
      <c r="T598" s="356">
        <f t="shared" si="250"/>
        <v>331.6</v>
      </c>
      <c r="U598" s="358">
        <f t="shared" si="251"/>
        <v>0</v>
      </c>
      <c r="V598" s="358">
        <f t="shared" si="252"/>
        <v>331.6</v>
      </c>
    </row>
    <row r="599" spans="1:22" s="353" customFormat="1" ht="18.75" hidden="1" outlineLevel="1" x14ac:dyDescent="0.3">
      <c r="A599" s="354" t="s">
        <v>197</v>
      </c>
      <c r="B599" s="355" t="s">
        <v>109</v>
      </c>
      <c r="C599" s="355" t="s">
        <v>59</v>
      </c>
      <c r="D599" s="356">
        <f t="shared" si="285"/>
        <v>900.1</v>
      </c>
      <c r="E599" s="356"/>
      <c r="F599" s="356">
        <v>900.1</v>
      </c>
      <c r="G599" s="356">
        <f t="shared" si="286"/>
        <v>900.1</v>
      </c>
      <c r="H599" s="356"/>
      <c r="I599" s="356">
        <v>900.1</v>
      </c>
      <c r="J599" s="356"/>
      <c r="K599" s="357"/>
      <c r="L599" s="357"/>
      <c r="M599" s="357"/>
      <c r="N599" s="357"/>
      <c r="O599" s="357"/>
      <c r="P599" s="357"/>
      <c r="Q599" s="357"/>
      <c r="R599" s="357"/>
      <c r="S599" s="352">
        <f t="shared" si="249"/>
        <v>0</v>
      </c>
      <c r="T599" s="356">
        <f t="shared" si="250"/>
        <v>900.1</v>
      </c>
      <c r="U599" s="358">
        <f t="shared" si="251"/>
        <v>0</v>
      </c>
      <c r="V599" s="358">
        <f t="shared" si="252"/>
        <v>900.1</v>
      </c>
    </row>
    <row r="600" spans="1:22" s="353" customFormat="1" ht="18.75" customHeight="1" x14ac:dyDescent="0.3">
      <c r="A600" s="371" t="s">
        <v>1071</v>
      </c>
      <c r="B600" s="350" t="s">
        <v>109</v>
      </c>
      <c r="C600" s="370" t="s">
        <v>61</v>
      </c>
      <c r="D600" s="356">
        <f t="shared" si="285"/>
        <v>86617.2</v>
      </c>
      <c r="E600" s="351">
        <f>SUM(E601+E602+E603+E604+E605)</f>
        <v>0</v>
      </c>
      <c r="F600" s="351">
        <f>SUM(F601+F602+F603+F604+F605)</f>
        <v>86617.2</v>
      </c>
      <c r="G600" s="356">
        <f t="shared" si="286"/>
        <v>109228.9</v>
      </c>
      <c r="H600" s="351">
        <f>SUM(H601+H602+H603+H604+H605)</f>
        <v>0</v>
      </c>
      <c r="I600" s="351">
        <f t="shared" ref="I600:V600" si="287">SUM(I601+I602+I603+I604+I605)</f>
        <v>109228.9</v>
      </c>
      <c r="J600" s="351">
        <f t="shared" si="287"/>
        <v>0</v>
      </c>
      <c r="K600" s="351">
        <f t="shared" ref="K600:L600" si="288">SUM(K601+K602+K603+K604+K605)</f>
        <v>0</v>
      </c>
      <c r="L600" s="351">
        <f t="shared" si="288"/>
        <v>0</v>
      </c>
      <c r="M600" s="351">
        <f t="shared" si="287"/>
        <v>0</v>
      </c>
      <c r="N600" s="351">
        <f t="shared" si="287"/>
        <v>0</v>
      </c>
      <c r="O600" s="351">
        <f t="shared" si="287"/>
        <v>0</v>
      </c>
      <c r="P600" s="351">
        <f t="shared" si="287"/>
        <v>970.3</v>
      </c>
      <c r="Q600" s="351">
        <f t="shared" si="287"/>
        <v>0</v>
      </c>
      <c r="R600" s="351">
        <f t="shared" si="287"/>
        <v>0</v>
      </c>
      <c r="S600" s="351">
        <f t="shared" si="287"/>
        <v>970.3</v>
      </c>
      <c r="T600" s="351">
        <f t="shared" si="287"/>
        <v>110199.2</v>
      </c>
      <c r="U600" s="351">
        <f t="shared" si="287"/>
        <v>0</v>
      </c>
      <c r="V600" s="351">
        <f t="shared" si="287"/>
        <v>110199.2</v>
      </c>
    </row>
    <row r="601" spans="1:22" s="353" customFormat="1" ht="55.5" customHeight="1" x14ac:dyDescent="0.3">
      <c r="A601" s="354" t="s">
        <v>795</v>
      </c>
      <c r="B601" s="355" t="s">
        <v>109</v>
      </c>
      <c r="C601" s="369" t="s">
        <v>61</v>
      </c>
      <c r="D601" s="356">
        <f t="shared" si="285"/>
        <v>685.2</v>
      </c>
      <c r="E601" s="356"/>
      <c r="F601" s="356">
        <v>685.2</v>
      </c>
      <c r="G601" s="356">
        <f t="shared" si="286"/>
        <v>1318.9</v>
      </c>
      <c r="H601" s="356"/>
      <c r="I601" s="356">
        <v>1318.9</v>
      </c>
      <c r="J601" s="356"/>
      <c r="K601" s="357"/>
      <c r="L601" s="357"/>
      <c r="M601" s="357"/>
      <c r="N601" s="357"/>
      <c r="O601" s="357"/>
      <c r="P601" s="357">
        <v>151.30000000000001</v>
      </c>
      <c r="Q601" s="357"/>
      <c r="R601" s="357"/>
      <c r="S601" s="352">
        <f t="shared" ref="S601:S633" si="289">SUM(J601:R601)</f>
        <v>151.30000000000001</v>
      </c>
      <c r="T601" s="356">
        <f t="shared" si="250"/>
        <v>1470.2</v>
      </c>
      <c r="U601" s="358">
        <f t="shared" si="251"/>
        <v>0</v>
      </c>
      <c r="V601" s="358">
        <f t="shared" si="252"/>
        <v>1470.2</v>
      </c>
    </row>
    <row r="602" spans="1:22" s="353" customFormat="1" ht="60.75" customHeight="1" x14ac:dyDescent="0.3">
      <c r="A602" s="354" t="s">
        <v>198</v>
      </c>
      <c r="B602" s="355" t="s">
        <v>109</v>
      </c>
      <c r="C602" s="369" t="s">
        <v>61</v>
      </c>
      <c r="D602" s="356">
        <f t="shared" si="285"/>
        <v>64898</v>
      </c>
      <c r="E602" s="356"/>
      <c r="F602" s="356">
        <v>64898</v>
      </c>
      <c r="G602" s="356">
        <f t="shared" si="286"/>
        <v>73936</v>
      </c>
      <c r="H602" s="356"/>
      <c r="I602" s="356">
        <v>73936</v>
      </c>
      <c r="J602" s="356"/>
      <c r="K602" s="357"/>
      <c r="L602" s="357"/>
      <c r="M602" s="357"/>
      <c r="N602" s="357"/>
      <c r="O602" s="357"/>
      <c r="P602" s="357">
        <v>819</v>
      </c>
      <c r="Q602" s="357"/>
      <c r="R602" s="357"/>
      <c r="S602" s="352">
        <f t="shared" si="289"/>
        <v>819</v>
      </c>
      <c r="T602" s="356">
        <f t="shared" si="250"/>
        <v>74755</v>
      </c>
      <c r="U602" s="358">
        <f t="shared" si="251"/>
        <v>0</v>
      </c>
      <c r="V602" s="358">
        <f t="shared" si="252"/>
        <v>74755</v>
      </c>
    </row>
    <row r="603" spans="1:22" s="353" customFormat="1" ht="63" customHeight="1" x14ac:dyDescent="0.3">
      <c r="A603" s="354" t="s">
        <v>301</v>
      </c>
      <c r="B603" s="355" t="s">
        <v>109</v>
      </c>
      <c r="C603" s="355" t="s">
        <v>61</v>
      </c>
      <c r="D603" s="356">
        <f t="shared" si="285"/>
        <v>6600</v>
      </c>
      <c r="E603" s="356"/>
      <c r="F603" s="356">
        <v>6600</v>
      </c>
      <c r="G603" s="356">
        <f t="shared" si="286"/>
        <v>19736</v>
      </c>
      <c r="H603" s="356"/>
      <c r="I603" s="356">
        <v>19736</v>
      </c>
      <c r="J603" s="356"/>
      <c r="K603" s="357"/>
      <c r="L603" s="357"/>
      <c r="M603" s="357"/>
      <c r="N603" s="357"/>
      <c r="O603" s="357"/>
      <c r="P603" s="357"/>
      <c r="Q603" s="357"/>
      <c r="R603" s="357"/>
      <c r="S603" s="352">
        <f t="shared" si="289"/>
        <v>0</v>
      </c>
      <c r="T603" s="356">
        <f t="shared" ref="T603:T633" si="290">SUM(U603:V603)</f>
        <v>19736</v>
      </c>
      <c r="U603" s="358">
        <f t="shared" ref="U603:U633" si="291">H603+J603+K603+M603+N603</f>
        <v>0</v>
      </c>
      <c r="V603" s="358">
        <f t="shared" ref="V603:V633" si="292">SUM(I603+O603+P603+Q603+R603)</f>
        <v>19736</v>
      </c>
    </row>
    <row r="604" spans="1:22" s="353" customFormat="1" ht="42.75" customHeight="1" x14ac:dyDescent="0.3">
      <c r="A604" s="354" t="s">
        <v>36</v>
      </c>
      <c r="B604" s="355" t="s">
        <v>109</v>
      </c>
      <c r="C604" s="355" t="s">
        <v>61</v>
      </c>
      <c r="D604" s="356">
        <f t="shared" si="285"/>
        <v>98</v>
      </c>
      <c r="E604" s="356"/>
      <c r="F604" s="356">
        <v>98</v>
      </c>
      <c r="G604" s="356">
        <f t="shared" si="286"/>
        <v>0</v>
      </c>
      <c r="H604" s="356"/>
      <c r="I604" s="356"/>
      <c r="J604" s="356"/>
      <c r="K604" s="357"/>
      <c r="L604" s="357"/>
      <c r="M604" s="357"/>
      <c r="N604" s="357"/>
      <c r="O604" s="357"/>
      <c r="P604" s="357"/>
      <c r="Q604" s="357"/>
      <c r="R604" s="357"/>
      <c r="S604" s="352">
        <f t="shared" si="289"/>
        <v>0</v>
      </c>
      <c r="T604" s="356">
        <f t="shared" si="290"/>
        <v>0</v>
      </c>
      <c r="U604" s="358">
        <f t="shared" si="291"/>
        <v>0</v>
      </c>
      <c r="V604" s="358">
        <f t="shared" si="292"/>
        <v>0</v>
      </c>
    </row>
    <row r="605" spans="1:22" s="353" customFormat="1" ht="80.25" customHeight="1" x14ac:dyDescent="0.3">
      <c r="A605" s="354" t="s">
        <v>9</v>
      </c>
      <c r="B605" s="355" t="s">
        <v>109</v>
      </c>
      <c r="C605" s="369" t="s">
        <v>61</v>
      </c>
      <c r="D605" s="356">
        <f t="shared" si="285"/>
        <v>14336</v>
      </c>
      <c r="E605" s="356"/>
      <c r="F605" s="356">
        <v>14336</v>
      </c>
      <c r="G605" s="356">
        <f t="shared" si="286"/>
        <v>14238</v>
      </c>
      <c r="H605" s="356"/>
      <c r="I605" s="356">
        <v>14238</v>
      </c>
      <c r="J605" s="356"/>
      <c r="K605" s="357"/>
      <c r="L605" s="357"/>
      <c r="M605" s="357"/>
      <c r="N605" s="357"/>
      <c r="O605" s="357"/>
      <c r="P605" s="357"/>
      <c r="Q605" s="357"/>
      <c r="R605" s="357"/>
      <c r="S605" s="352">
        <f t="shared" si="289"/>
        <v>0</v>
      </c>
      <c r="T605" s="356">
        <f t="shared" si="290"/>
        <v>14238</v>
      </c>
      <c r="U605" s="358">
        <f t="shared" si="291"/>
        <v>0</v>
      </c>
      <c r="V605" s="358">
        <f t="shared" si="292"/>
        <v>14238</v>
      </c>
    </row>
    <row r="606" spans="1:22" s="353" customFormat="1" ht="17.25" customHeight="1" x14ac:dyDescent="0.3">
      <c r="A606" s="349" t="s">
        <v>256</v>
      </c>
      <c r="B606" s="350" t="s">
        <v>109</v>
      </c>
      <c r="C606" s="370" t="s">
        <v>65</v>
      </c>
      <c r="D606" s="356">
        <f t="shared" si="285"/>
        <v>14226</v>
      </c>
      <c r="E606" s="351">
        <f>SUM(E607)</f>
        <v>0</v>
      </c>
      <c r="F606" s="351">
        <f>SUM(F607)</f>
        <v>14226</v>
      </c>
      <c r="G606" s="356">
        <f t="shared" si="286"/>
        <v>14226</v>
      </c>
      <c r="H606" s="351">
        <f>SUM(H607)</f>
        <v>0</v>
      </c>
      <c r="I606" s="351">
        <f t="shared" ref="I606:V606" si="293">SUM(I607)</f>
        <v>14226</v>
      </c>
      <c r="J606" s="351">
        <f t="shared" si="293"/>
        <v>0</v>
      </c>
      <c r="K606" s="351">
        <f t="shared" si="293"/>
        <v>0</v>
      </c>
      <c r="L606" s="351">
        <f t="shared" si="293"/>
        <v>0</v>
      </c>
      <c r="M606" s="351">
        <f t="shared" si="293"/>
        <v>0</v>
      </c>
      <c r="N606" s="351">
        <f t="shared" si="293"/>
        <v>0</v>
      </c>
      <c r="O606" s="351">
        <f t="shared" si="293"/>
        <v>0</v>
      </c>
      <c r="P606" s="351">
        <f t="shared" si="293"/>
        <v>0</v>
      </c>
      <c r="Q606" s="351">
        <f t="shared" si="293"/>
        <v>0</v>
      </c>
      <c r="R606" s="351">
        <f t="shared" si="293"/>
        <v>0</v>
      </c>
      <c r="S606" s="351">
        <f t="shared" si="293"/>
        <v>0</v>
      </c>
      <c r="T606" s="351">
        <f t="shared" si="293"/>
        <v>14226</v>
      </c>
      <c r="U606" s="351">
        <f t="shared" si="293"/>
        <v>0</v>
      </c>
      <c r="V606" s="351">
        <f t="shared" si="293"/>
        <v>14226</v>
      </c>
    </row>
    <row r="607" spans="1:22" s="353" customFormat="1" ht="69.75" customHeight="1" x14ac:dyDescent="0.3">
      <c r="A607" s="354" t="s">
        <v>311</v>
      </c>
      <c r="B607" s="355" t="s">
        <v>109</v>
      </c>
      <c r="C607" s="369" t="s">
        <v>65</v>
      </c>
      <c r="D607" s="356">
        <f t="shared" si="285"/>
        <v>14226</v>
      </c>
      <c r="E607" s="356"/>
      <c r="F607" s="356">
        <v>14226</v>
      </c>
      <c r="G607" s="356">
        <f t="shared" si="286"/>
        <v>14226</v>
      </c>
      <c r="H607" s="356"/>
      <c r="I607" s="356">
        <v>14226</v>
      </c>
      <c r="J607" s="356"/>
      <c r="K607" s="357"/>
      <c r="L607" s="357"/>
      <c r="M607" s="357"/>
      <c r="N607" s="357"/>
      <c r="O607" s="357"/>
      <c r="P607" s="357"/>
      <c r="Q607" s="357"/>
      <c r="R607" s="357"/>
      <c r="S607" s="352">
        <f t="shared" si="289"/>
        <v>0</v>
      </c>
      <c r="T607" s="356">
        <f t="shared" si="290"/>
        <v>14226</v>
      </c>
      <c r="U607" s="358">
        <f t="shared" si="291"/>
        <v>0</v>
      </c>
      <c r="V607" s="358">
        <f t="shared" si="292"/>
        <v>14226</v>
      </c>
    </row>
    <row r="608" spans="1:22" s="353" customFormat="1" ht="18.75" customHeight="1" x14ac:dyDescent="0.3">
      <c r="A608" s="349" t="s">
        <v>199</v>
      </c>
      <c r="B608" s="370" t="s">
        <v>71</v>
      </c>
      <c r="C608" s="350" t="s">
        <v>56</v>
      </c>
      <c r="D608" s="351">
        <f t="shared" si="285"/>
        <v>211404.6</v>
      </c>
      <c r="E608" s="351">
        <f>SUM(E609+E619+E623)</f>
        <v>62891.6</v>
      </c>
      <c r="F608" s="351">
        <f>SUM(F609+F619+F623)</f>
        <v>148513</v>
      </c>
      <c r="G608" s="351">
        <f t="shared" si="286"/>
        <v>234545.2</v>
      </c>
      <c r="H608" s="351">
        <f t="shared" ref="H608" si="294">SUM(H609+H619+H623)</f>
        <v>70706.600000000006</v>
      </c>
      <c r="I608" s="351">
        <f t="shared" ref="I608:V608" si="295">SUM(I609+I619+I623)</f>
        <v>163838.6</v>
      </c>
      <c r="J608" s="351">
        <f t="shared" si="295"/>
        <v>-1874.2</v>
      </c>
      <c r="K608" s="351">
        <f t="shared" ref="K608:L608" si="296">SUM(K609+K619+K623)</f>
        <v>0</v>
      </c>
      <c r="L608" s="351">
        <f t="shared" si="296"/>
        <v>0</v>
      </c>
      <c r="M608" s="351">
        <f t="shared" si="295"/>
        <v>0</v>
      </c>
      <c r="N608" s="351">
        <f t="shared" si="295"/>
        <v>0</v>
      </c>
      <c r="O608" s="351">
        <f t="shared" si="295"/>
        <v>-48381.3</v>
      </c>
      <c r="P608" s="351">
        <f t="shared" si="295"/>
        <v>0</v>
      </c>
      <c r="Q608" s="351">
        <f t="shared" si="295"/>
        <v>0</v>
      </c>
      <c r="R608" s="351">
        <f t="shared" si="295"/>
        <v>0</v>
      </c>
      <c r="S608" s="351">
        <f t="shared" si="295"/>
        <v>-50255.5</v>
      </c>
      <c r="T608" s="351">
        <f t="shared" si="295"/>
        <v>184289.7</v>
      </c>
      <c r="U608" s="351">
        <f t="shared" si="295"/>
        <v>68832.399999999994</v>
      </c>
      <c r="V608" s="351">
        <f t="shared" si="295"/>
        <v>115457.3</v>
      </c>
    </row>
    <row r="609" spans="1:22" s="353" customFormat="1" ht="19.5" customHeight="1" x14ac:dyDescent="0.3">
      <c r="A609" s="349" t="s">
        <v>200</v>
      </c>
      <c r="B609" s="370" t="s">
        <v>71</v>
      </c>
      <c r="C609" s="350" t="s">
        <v>55</v>
      </c>
      <c r="D609" s="356">
        <f t="shared" si="285"/>
        <v>36882.199999999997</v>
      </c>
      <c r="E609" s="351">
        <f>SUM(E610+E611+E618+E617+E614)</f>
        <v>36882.199999999997</v>
      </c>
      <c r="F609" s="351">
        <f>SUM(F610+F611+F618+F617+F614)</f>
        <v>0</v>
      </c>
      <c r="G609" s="356">
        <f t="shared" si="286"/>
        <v>42080.5</v>
      </c>
      <c r="H609" s="351">
        <f t="shared" ref="H609" si="297">SUM(H610+H611+H618+H617+H614)</f>
        <v>41040.5</v>
      </c>
      <c r="I609" s="351">
        <f t="shared" ref="I609:V609" si="298">SUM(I610+I611+I618+I617+I614)</f>
        <v>1040</v>
      </c>
      <c r="J609" s="351">
        <f t="shared" si="298"/>
        <v>80</v>
      </c>
      <c r="K609" s="351">
        <f t="shared" ref="K609:L609" si="299">SUM(K610+K611+K618+K617+K614)</f>
        <v>0</v>
      </c>
      <c r="L609" s="351">
        <f t="shared" si="299"/>
        <v>0</v>
      </c>
      <c r="M609" s="351">
        <f t="shared" si="298"/>
        <v>0</v>
      </c>
      <c r="N609" s="351">
        <f t="shared" si="298"/>
        <v>0</v>
      </c>
      <c r="O609" s="351">
        <f t="shared" si="298"/>
        <v>0</v>
      </c>
      <c r="P609" s="351">
        <f t="shared" si="298"/>
        <v>0</v>
      </c>
      <c r="Q609" s="351">
        <f t="shared" si="298"/>
        <v>0</v>
      </c>
      <c r="R609" s="351">
        <f t="shared" si="298"/>
        <v>0</v>
      </c>
      <c r="S609" s="351">
        <f t="shared" si="298"/>
        <v>80</v>
      </c>
      <c r="T609" s="351">
        <f t="shared" si="298"/>
        <v>42160.5</v>
      </c>
      <c r="U609" s="351">
        <f t="shared" si="298"/>
        <v>41120.5</v>
      </c>
      <c r="V609" s="351">
        <f t="shared" si="298"/>
        <v>1040</v>
      </c>
    </row>
    <row r="610" spans="1:22" s="353" customFormat="1" ht="47.25" customHeight="1" x14ac:dyDescent="0.3">
      <c r="A610" s="354" t="s">
        <v>302</v>
      </c>
      <c r="B610" s="369" t="s">
        <v>71</v>
      </c>
      <c r="C610" s="355" t="s">
        <v>55</v>
      </c>
      <c r="D610" s="356">
        <f t="shared" si="285"/>
        <v>1875.4</v>
      </c>
      <c r="E610" s="356">
        <v>1875.4</v>
      </c>
      <c r="F610" s="356"/>
      <c r="G610" s="356">
        <f t="shared" si="286"/>
        <v>2375.4</v>
      </c>
      <c r="H610" s="356">
        <v>2375.4</v>
      </c>
      <c r="I610" s="356"/>
      <c r="J610" s="356"/>
      <c r="K610" s="357"/>
      <c r="L610" s="357"/>
      <c r="M610" s="357"/>
      <c r="N610" s="357"/>
      <c r="O610" s="357"/>
      <c r="P610" s="357"/>
      <c r="Q610" s="357"/>
      <c r="R610" s="357"/>
      <c r="S610" s="352">
        <f t="shared" si="289"/>
        <v>0</v>
      </c>
      <c r="T610" s="356">
        <f t="shared" si="290"/>
        <v>2375.4</v>
      </c>
      <c r="U610" s="358">
        <f t="shared" si="291"/>
        <v>2375.4</v>
      </c>
      <c r="V610" s="358">
        <f t="shared" si="292"/>
        <v>0</v>
      </c>
    </row>
    <row r="611" spans="1:22" s="363" customFormat="1" ht="45" customHeight="1" x14ac:dyDescent="0.3">
      <c r="A611" s="361" t="s">
        <v>768</v>
      </c>
      <c r="B611" s="370" t="s">
        <v>71</v>
      </c>
      <c r="C611" s="350" t="s">
        <v>55</v>
      </c>
      <c r="D611" s="362">
        <f t="shared" si="285"/>
        <v>34106.799999999996</v>
      </c>
      <c r="E611" s="362">
        <f>SUM(E612+E613)</f>
        <v>34106.799999999996</v>
      </c>
      <c r="F611" s="362">
        <f>SUM(F612+F613)</f>
        <v>0</v>
      </c>
      <c r="G611" s="362">
        <f t="shared" si="286"/>
        <v>37524.1</v>
      </c>
      <c r="H611" s="362">
        <f>SUM(H612+H613)</f>
        <v>37524.1</v>
      </c>
      <c r="I611" s="362">
        <f t="shared" ref="I611:V611" si="300">SUM(I612+I613)</f>
        <v>0</v>
      </c>
      <c r="J611" s="362">
        <f t="shared" si="300"/>
        <v>0</v>
      </c>
      <c r="K611" s="362">
        <f t="shared" ref="K611:L611" si="301">SUM(K612+K613)</f>
        <v>0</v>
      </c>
      <c r="L611" s="362">
        <f t="shared" si="301"/>
        <v>0</v>
      </c>
      <c r="M611" s="362">
        <f t="shared" si="300"/>
        <v>0</v>
      </c>
      <c r="N611" s="362">
        <f t="shared" si="300"/>
        <v>0</v>
      </c>
      <c r="O611" s="362">
        <f t="shared" si="300"/>
        <v>0</v>
      </c>
      <c r="P611" s="362">
        <f t="shared" si="300"/>
        <v>0</v>
      </c>
      <c r="Q611" s="362">
        <f t="shared" si="300"/>
        <v>0</v>
      </c>
      <c r="R611" s="362">
        <f t="shared" si="300"/>
        <v>0</v>
      </c>
      <c r="S611" s="362">
        <f t="shared" si="300"/>
        <v>0</v>
      </c>
      <c r="T611" s="362">
        <f t="shared" si="300"/>
        <v>37524.1</v>
      </c>
      <c r="U611" s="362">
        <f t="shared" si="300"/>
        <v>37524.1</v>
      </c>
      <c r="V611" s="362">
        <f t="shared" si="300"/>
        <v>0</v>
      </c>
    </row>
    <row r="612" spans="1:22" s="353" customFormat="1" ht="15.75" customHeight="1" x14ac:dyDescent="0.3">
      <c r="A612" s="354" t="s">
        <v>173</v>
      </c>
      <c r="B612" s="369" t="s">
        <v>71</v>
      </c>
      <c r="C612" s="355" t="s">
        <v>55</v>
      </c>
      <c r="D612" s="356">
        <f t="shared" si="285"/>
        <v>26248.1</v>
      </c>
      <c r="E612" s="356">
        <v>26248.1</v>
      </c>
      <c r="F612" s="356"/>
      <c r="G612" s="356">
        <f t="shared" si="286"/>
        <v>29051.599999999999</v>
      </c>
      <c r="H612" s="356">
        <v>29051.599999999999</v>
      </c>
      <c r="I612" s="356"/>
      <c r="J612" s="356"/>
      <c r="K612" s="357"/>
      <c r="L612" s="357"/>
      <c r="M612" s="357"/>
      <c r="N612" s="357"/>
      <c r="O612" s="357"/>
      <c r="P612" s="357"/>
      <c r="Q612" s="357"/>
      <c r="R612" s="357"/>
      <c r="S612" s="352">
        <f t="shared" si="289"/>
        <v>0</v>
      </c>
      <c r="T612" s="356">
        <f t="shared" si="290"/>
        <v>29051.599999999999</v>
      </c>
      <c r="U612" s="358">
        <f t="shared" si="291"/>
        <v>29051.599999999999</v>
      </c>
      <c r="V612" s="358">
        <f t="shared" si="292"/>
        <v>0</v>
      </c>
    </row>
    <row r="613" spans="1:22" s="353" customFormat="1" ht="15.75" customHeight="1" x14ac:dyDescent="0.3">
      <c r="A613" s="354" t="s">
        <v>303</v>
      </c>
      <c r="B613" s="369" t="s">
        <v>71</v>
      </c>
      <c r="C613" s="355" t="s">
        <v>55</v>
      </c>
      <c r="D613" s="356">
        <f t="shared" si="285"/>
        <v>7858.7</v>
      </c>
      <c r="E613" s="356">
        <v>7858.7</v>
      </c>
      <c r="F613" s="356"/>
      <c r="G613" s="356">
        <f t="shared" si="286"/>
        <v>8472.5</v>
      </c>
      <c r="H613" s="356">
        <v>8472.5</v>
      </c>
      <c r="I613" s="356"/>
      <c r="J613" s="356"/>
      <c r="K613" s="357"/>
      <c r="L613" s="357"/>
      <c r="M613" s="357"/>
      <c r="N613" s="357"/>
      <c r="O613" s="357"/>
      <c r="P613" s="357"/>
      <c r="Q613" s="357"/>
      <c r="R613" s="357"/>
      <c r="S613" s="352">
        <f t="shared" si="289"/>
        <v>0</v>
      </c>
      <c r="T613" s="356">
        <f t="shared" si="290"/>
        <v>8472.5</v>
      </c>
      <c r="U613" s="358">
        <f t="shared" si="291"/>
        <v>8472.5</v>
      </c>
      <c r="V613" s="358">
        <f t="shared" si="292"/>
        <v>0</v>
      </c>
    </row>
    <row r="614" spans="1:22" s="363" customFormat="1" ht="31.5" customHeight="1" x14ac:dyDescent="0.3">
      <c r="A614" s="361" t="s">
        <v>775</v>
      </c>
      <c r="B614" s="370"/>
      <c r="C614" s="350"/>
      <c r="D614" s="362">
        <f t="shared" si="285"/>
        <v>900</v>
      </c>
      <c r="E614" s="364">
        <f>E615+E616</f>
        <v>900</v>
      </c>
      <c r="F614" s="364">
        <f>F615+F616</f>
        <v>0</v>
      </c>
      <c r="G614" s="362">
        <f t="shared" si="286"/>
        <v>2181</v>
      </c>
      <c r="H614" s="364">
        <f>H615+H616</f>
        <v>1141</v>
      </c>
      <c r="I614" s="364">
        <f>I615+I616</f>
        <v>1040</v>
      </c>
      <c r="J614" s="364">
        <f t="shared" ref="J614:R614" si="302">J615+J616</f>
        <v>80</v>
      </c>
      <c r="K614" s="364">
        <f t="shared" ref="K614:L614" si="303">K615+K616</f>
        <v>0</v>
      </c>
      <c r="L614" s="364">
        <f t="shared" si="303"/>
        <v>0</v>
      </c>
      <c r="M614" s="364">
        <f t="shared" si="302"/>
        <v>0</v>
      </c>
      <c r="N614" s="364">
        <f t="shared" si="302"/>
        <v>0</v>
      </c>
      <c r="O614" s="364">
        <f t="shared" si="302"/>
        <v>0</v>
      </c>
      <c r="P614" s="364">
        <f t="shared" si="302"/>
        <v>0</v>
      </c>
      <c r="Q614" s="364">
        <f t="shared" si="302"/>
        <v>0</v>
      </c>
      <c r="R614" s="364">
        <f t="shared" si="302"/>
        <v>0</v>
      </c>
      <c r="S614" s="364">
        <f t="shared" si="289"/>
        <v>80</v>
      </c>
      <c r="T614" s="362">
        <f t="shared" si="290"/>
        <v>2261</v>
      </c>
      <c r="U614" s="364">
        <f t="shared" si="291"/>
        <v>1221</v>
      </c>
      <c r="V614" s="364">
        <f t="shared" si="292"/>
        <v>1040</v>
      </c>
    </row>
    <row r="615" spans="1:22" s="353" customFormat="1" ht="18.75" x14ac:dyDescent="0.3">
      <c r="A615" s="354" t="s">
        <v>173</v>
      </c>
      <c r="B615" s="369" t="s">
        <v>71</v>
      </c>
      <c r="C615" s="355" t="s">
        <v>55</v>
      </c>
      <c r="D615" s="356">
        <f t="shared" si="285"/>
        <v>700</v>
      </c>
      <c r="E615" s="356">
        <v>700</v>
      </c>
      <c r="F615" s="356"/>
      <c r="G615" s="356">
        <f t="shared" si="286"/>
        <v>1874</v>
      </c>
      <c r="H615" s="356">
        <v>834</v>
      </c>
      <c r="I615" s="356">
        <v>1040</v>
      </c>
      <c r="J615" s="356">
        <v>80</v>
      </c>
      <c r="K615" s="357"/>
      <c r="L615" s="357"/>
      <c r="M615" s="357"/>
      <c r="N615" s="357"/>
      <c r="O615" s="357"/>
      <c r="P615" s="357"/>
      <c r="Q615" s="357"/>
      <c r="R615" s="357"/>
      <c r="S615" s="352">
        <f t="shared" si="289"/>
        <v>80</v>
      </c>
      <c r="T615" s="356">
        <f t="shared" si="290"/>
        <v>1954</v>
      </c>
      <c r="U615" s="358">
        <f t="shared" si="291"/>
        <v>914</v>
      </c>
      <c r="V615" s="358">
        <f t="shared" si="292"/>
        <v>1040</v>
      </c>
    </row>
    <row r="616" spans="1:22" s="353" customFormat="1" ht="22.5" customHeight="1" x14ac:dyDescent="0.3">
      <c r="A616" s="354" t="s">
        <v>303</v>
      </c>
      <c r="B616" s="369" t="s">
        <v>71</v>
      </c>
      <c r="C616" s="355" t="s">
        <v>55</v>
      </c>
      <c r="D616" s="356">
        <f t="shared" si="285"/>
        <v>200</v>
      </c>
      <c r="E616" s="356">
        <v>200</v>
      </c>
      <c r="F616" s="356"/>
      <c r="G616" s="356">
        <f t="shared" si="286"/>
        <v>307</v>
      </c>
      <c r="H616" s="356">
        <v>307</v>
      </c>
      <c r="I616" s="356"/>
      <c r="J616" s="356"/>
      <c r="K616" s="357"/>
      <c r="L616" s="357"/>
      <c r="M616" s="357"/>
      <c r="N616" s="357"/>
      <c r="O616" s="357"/>
      <c r="P616" s="357"/>
      <c r="Q616" s="357"/>
      <c r="R616" s="357"/>
      <c r="S616" s="352">
        <f t="shared" si="289"/>
        <v>0</v>
      </c>
      <c r="T616" s="356">
        <f t="shared" si="290"/>
        <v>307</v>
      </c>
      <c r="U616" s="358">
        <f t="shared" si="291"/>
        <v>307</v>
      </c>
      <c r="V616" s="358">
        <f t="shared" si="292"/>
        <v>0</v>
      </c>
    </row>
    <row r="617" spans="1:22" s="353" customFormat="1" ht="24.75" hidden="1" customHeight="1" x14ac:dyDescent="0.3">
      <c r="A617" s="354" t="s">
        <v>22</v>
      </c>
      <c r="B617" s="369" t="s">
        <v>71</v>
      </c>
      <c r="C617" s="355" t="s">
        <v>55</v>
      </c>
      <c r="D617" s="356">
        <f t="shared" si="285"/>
        <v>0</v>
      </c>
      <c r="E617" s="356"/>
      <c r="F617" s="356"/>
      <c r="G617" s="356">
        <f t="shared" si="286"/>
        <v>0</v>
      </c>
      <c r="H617" s="356"/>
      <c r="I617" s="356"/>
      <c r="J617" s="356"/>
      <c r="K617" s="357"/>
      <c r="L617" s="357"/>
      <c r="M617" s="357"/>
      <c r="N617" s="357"/>
      <c r="O617" s="357"/>
      <c r="P617" s="357"/>
      <c r="Q617" s="357"/>
      <c r="R617" s="357"/>
      <c r="S617" s="352">
        <f t="shared" si="289"/>
        <v>0</v>
      </c>
      <c r="T617" s="356">
        <f t="shared" si="290"/>
        <v>0</v>
      </c>
      <c r="U617" s="358">
        <f t="shared" si="291"/>
        <v>0</v>
      </c>
      <c r="V617" s="358">
        <f t="shared" si="292"/>
        <v>0</v>
      </c>
    </row>
    <row r="618" spans="1:22" s="353" customFormat="1" ht="0.75" hidden="1" customHeight="1" x14ac:dyDescent="0.3">
      <c r="A618" s="354" t="s">
        <v>23</v>
      </c>
      <c r="B618" s="369" t="s">
        <v>71</v>
      </c>
      <c r="C618" s="355" t="s">
        <v>55</v>
      </c>
      <c r="D618" s="356">
        <f t="shared" si="285"/>
        <v>0</v>
      </c>
      <c r="E618" s="356"/>
      <c r="F618" s="356"/>
      <c r="G618" s="356">
        <f t="shared" si="286"/>
        <v>0</v>
      </c>
      <c r="H618" s="356"/>
      <c r="I618" s="356"/>
      <c r="J618" s="356"/>
      <c r="K618" s="357"/>
      <c r="L618" s="357"/>
      <c r="M618" s="357"/>
      <c r="N618" s="357"/>
      <c r="O618" s="357"/>
      <c r="P618" s="357"/>
      <c r="Q618" s="357"/>
      <c r="R618" s="357"/>
      <c r="S618" s="352">
        <f t="shared" si="289"/>
        <v>0</v>
      </c>
      <c r="T618" s="356">
        <f t="shared" si="290"/>
        <v>0</v>
      </c>
      <c r="U618" s="358">
        <f t="shared" si="291"/>
        <v>0</v>
      </c>
      <c r="V618" s="358">
        <f t="shared" si="292"/>
        <v>0</v>
      </c>
    </row>
    <row r="619" spans="1:22" s="353" customFormat="1" ht="15.75" customHeight="1" x14ac:dyDescent="0.3">
      <c r="A619" s="349" t="s">
        <v>201</v>
      </c>
      <c r="B619" s="370" t="s">
        <v>71</v>
      </c>
      <c r="C619" s="350" t="s">
        <v>57</v>
      </c>
      <c r="D619" s="356">
        <f t="shared" si="285"/>
        <v>158329.4</v>
      </c>
      <c r="E619" s="351">
        <f>SUM(E621+E620+E622)</f>
        <v>9816.4</v>
      </c>
      <c r="F619" s="351">
        <f>SUM(F621+F620)</f>
        <v>148513</v>
      </c>
      <c r="G619" s="356">
        <f t="shared" si="286"/>
        <v>175553.7</v>
      </c>
      <c r="H619" s="351">
        <f>SUM(H621+H620+H622)</f>
        <v>12755.099999999999</v>
      </c>
      <c r="I619" s="351">
        <f>SUM(I621+I620+I622)</f>
        <v>162798.6</v>
      </c>
      <c r="J619" s="351">
        <f t="shared" ref="J619:V619" si="304">SUM(J621+J620+J622)</f>
        <v>-1930</v>
      </c>
      <c r="K619" s="351">
        <f t="shared" ref="K619:L619" si="305">SUM(K621+K620+K622)</f>
        <v>0</v>
      </c>
      <c r="L619" s="351">
        <f t="shared" si="305"/>
        <v>0</v>
      </c>
      <c r="M619" s="351">
        <f t="shared" si="304"/>
        <v>0</v>
      </c>
      <c r="N619" s="351">
        <f t="shared" si="304"/>
        <v>0</v>
      </c>
      <c r="O619" s="351">
        <f t="shared" si="304"/>
        <v>-48381.3</v>
      </c>
      <c r="P619" s="351">
        <f t="shared" si="304"/>
        <v>0</v>
      </c>
      <c r="Q619" s="351">
        <f t="shared" si="304"/>
        <v>0</v>
      </c>
      <c r="R619" s="351">
        <f t="shared" si="304"/>
        <v>0</v>
      </c>
      <c r="S619" s="351">
        <f t="shared" si="304"/>
        <v>-50311.3</v>
      </c>
      <c r="T619" s="351">
        <f t="shared" si="304"/>
        <v>125242.40000000001</v>
      </c>
      <c r="U619" s="351">
        <f t="shared" si="304"/>
        <v>10825.099999999999</v>
      </c>
      <c r="V619" s="351">
        <f t="shared" si="304"/>
        <v>114417.3</v>
      </c>
    </row>
    <row r="620" spans="1:22" s="353" customFormat="1" ht="80.25" customHeight="1" x14ac:dyDescent="0.3">
      <c r="A620" s="354" t="s">
        <v>630</v>
      </c>
      <c r="B620" s="369" t="s">
        <v>71</v>
      </c>
      <c r="C620" s="355" t="s">
        <v>57</v>
      </c>
      <c r="D620" s="356">
        <f t="shared" si="285"/>
        <v>0</v>
      </c>
      <c r="E620" s="356"/>
      <c r="F620" s="356"/>
      <c r="G620" s="356">
        <f t="shared" si="286"/>
        <v>3464.8</v>
      </c>
      <c r="H620" s="356">
        <v>464.8</v>
      </c>
      <c r="I620" s="356">
        <v>3000</v>
      </c>
      <c r="J620" s="356"/>
      <c r="K620" s="357"/>
      <c r="L620" s="357"/>
      <c r="M620" s="357"/>
      <c r="N620" s="357"/>
      <c r="O620" s="357"/>
      <c r="P620" s="357"/>
      <c r="Q620" s="357"/>
      <c r="R620" s="357"/>
      <c r="S620" s="352">
        <f t="shared" si="289"/>
        <v>0</v>
      </c>
      <c r="T620" s="356">
        <f t="shared" si="290"/>
        <v>3464.8</v>
      </c>
      <c r="U620" s="358">
        <f t="shared" si="291"/>
        <v>464.8</v>
      </c>
      <c r="V620" s="358">
        <f t="shared" si="292"/>
        <v>3000</v>
      </c>
    </row>
    <row r="621" spans="1:22" s="353" customFormat="1" ht="69.75" customHeight="1" x14ac:dyDescent="0.3">
      <c r="A621" s="354" t="s">
        <v>979</v>
      </c>
      <c r="B621" s="369" t="s">
        <v>71</v>
      </c>
      <c r="C621" s="355" t="s">
        <v>57</v>
      </c>
      <c r="D621" s="356">
        <v>158329.4</v>
      </c>
      <c r="E621" s="356">
        <v>7816.4</v>
      </c>
      <c r="F621" s="356">
        <v>148513</v>
      </c>
      <c r="G621" s="356">
        <f t="shared" si="286"/>
        <v>172088.9</v>
      </c>
      <c r="H621" s="356">
        <v>12290.3</v>
      </c>
      <c r="I621" s="356">
        <v>159798.6</v>
      </c>
      <c r="J621" s="356">
        <v>-1930</v>
      </c>
      <c r="K621" s="357"/>
      <c r="L621" s="357"/>
      <c r="M621" s="357"/>
      <c r="N621" s="357"/>
      <c r="O621" s="357">
        <v>-48381.3</v>
      </c>
      <c r="P621" s="357"/>
      <c r="Q621" s="357"/>
      <c r="R621" s="357"/>
      <c r="S621" s="352">
        <f t="shared" si="289"/>
        <v>-50311.3</v>
      </c>
      <c r="T621" s="356">
        <f t="shared" si="290"/>
        <v>121777.60000000001</v>
      </c>
      <c r="U621" s="358">
        <f t="shared" si="291"/>
        <v>10360.299999999999</v>
      </c>
      <c r="V621" s="358">
        <f t="shared" si="292"/>
        <v>111417.3</v>
      </c>
    </row>
    <row r="622" spans="1:22" s="353" customFormat="1" ht="33.75" hidden="1" customHeight="1" x14ac:dyDescent="0.3">
      <c r="A622" s="354" t="s">
        <v>320</v>
      </c>
      <c r="B622" s="369" t="s">
        <v>71</v>
      </c>
      <c r="C622" s="355" t="s">
        <v>57</v>
      </c>
      <c r="D622" s="356"/>
      <c r="E622" s="356">
        <v>2000</v>
      </c>
      <c r="F622" s="356"/>
      <c r="G622" s="356">
        <f t="shared" si="286"/>
        <v>0</v>
      </c>
      <c r="H622" s="356"/>
      <c r="I622" s="356"/>
      <c r="J622" s="356"/>
      <c r="K622" s="357"/>
      <c r="L622" s="357"/>
      <c r="M622" s="357"/>
      <c r="N622" s="357"/>
      <c r="O622" s="357"/>
      <c r="P622" s="357"/>
      <c r="Q622" s="357"/>
      <c r="R622" s="357"/>
      <c r="S622" s="352">
        <f t="shared" si="289"/>
        <v>0</v>
      </c>
      <c r="T622" s="356">
        <f t="shared" si="290"/>
        <v>0</v>
      </c>
      <c r="U622" s="358">
        <f t="shared" si="291"/>
        <v>0</v>
      </c>
      <c r="V622" s="358">
        <f t="shared" si="292"/>
        <v>0</v>
      </c>
    </row>
    <row r="623" spans="1:22" s="353" customFormat="1" ht="15.75" customHeight="1" x14ac:dyDescent="0.3">
      <c r="A623" s="349" t="s">
        <v>202</v>
      </c>
      <c r="B623" s="370" t="s">
        <v>71</v>
      </c>
      <c r="C623" s="350" t="s">
        <v>63</v>
      </c>
      <c r="D623" s="351">
        <f t="shared" si="285"/>
        <v>16193</v>
      </c>
      <c r="E623" s="351">
        <f>SUM(E624:E625)</f>
        <v>16193</v>
      </c>
      <c r="F623" s="351">
        <f>SUM(F624:F625)</f>
        <v>0</v>
      </c>
      <c r="G623" s="351">
        <f t="shared" si="286"/>
        <v>16911</v>
      </c>
      <c r="H623" s="351">
        <f>SUM(H624:H625)</f>
        <v>16911</v>
      </c>
      <c r="I623" s="351">
        <f t="shared" ref="I623:V623" si="306">SUM(I624:I625)</f>
        <v>0</v>
      </c>
      <c r="J623" s="351">
        <f t="shared" si="306"/>
        <v>-24.2</v>
      </c>
      <c r="K623" s="351">
        <f t="shared" ref="K623:L623" si="307">SUM(K624:K625)</f>
        <v>0</v>
      </c>
      <c r="L623" s="351">
        <f t="shared" si="307"/>
        <v>0</v>
      </c>
      <c r="M623" s="351">
        <f t="shared" si="306"/>
        <v>0</v>
      </c>
      <c r="N623" s="351">
        <f t="shared" si="306"/>
        <v>0</v>
      </c>
      <c r="O623" s="351">
        <f t="shared" si="306"/>
        <v>0</v>
      </c>
      <c r="P623" s="351">
        <f t="shared" si="306"/>
        <v>0</v>
      </c>
      <c r="Q623" s="351">
        <f t="shared" si="306"/>
        <v>0</v>
      </c>
      <c r="R623" s="351">
        <f t="shared" si="306"/>
        <v>0</v>
      </c>
      <c r="S623" s="351">
        <f t="shared" si="306"/>
        <v>-24.2</v>
      </c>
      <c r="T623" s="351">
        <f t="shared" si="306"/>
        <v>16886.8</v>
      </c>
      <c r="U623" s="351">
        <f>SUM(U624:U625)</f>
        <v>16886.8</v>
      </c>
      <c r="V623" s="351">
        <f t="shared" si="306"/>
        <v>0</v>
      </c>
    </row>
    <row r="624" spans="1:22" s="353" customFormat="1" ht="19.5" customHeight="1" x14ac:dyDescent="0.3">
      <c r="A624" s="354" t="s">
        <v>304</v>
      </c>
      <c r="B624" s="369" t="s">
        <v>71</v>
      </c>
      <c r="C624" s="355" t="s">
        <v>63</v>
      </c>
      <c r="D624" s="356">
        <f t="shared" si="285"/>
        <v>5305.7</v>
      </c>
      <c r="E624" s="356">
        <v>5305.7</v>
      </c>
      <c r="F624" s="356"/>
      <c r="G624" s="356">
        <f t="shared" si="286"/>
        <v>5265.7</v>
      </c>
      <c r="H624" s="356">
        <v>5265.7</v>
      </c>
      <c r="I624" s="356"/>
      <c r="J624" s="356">
        <v>-24.2</v>
      </c>
      <c r="K624" s="357"/>
      <c r="L624" s="357"/>
      <c r="M624" s="357"/>
      <c r="N624" s="357"/>
      <c r="O624" s="357"/>
      <c r="P624" s="357"/>
      <c r="Q624" s="357"/>
      <c r="R624" s="357"/>
      <c r="S624" s="352">
        <f t="shared" si="289"/>
        <v>-24.2</v>
      </c>
      <c r="T624" s="356">
        <f t="shared" si="290"/>
        <v>5241.5</v>
      </c>
      <c r="U624" s="358">
        <f t="shared" si="291"/>
        <v>5241.5</v>
      </c>
      <c r="V624" s="358">
        <f t="shared" si="292"/>
        <v>0</v>
      </c>
    </row>
    <row r="625" spans="1:22" s="353" customFormat="1" ht="18" customHeight="1" x14ac:dyDescent="0.3">
      <c r="A625" s="354" t="s">
        <v>305</v>
      </c>
      <c r="B625" s="369" t="s">
        <v>71</v>
      </c>
      <c r="C625" s="355" t="s">
        <v>63</v>
      </c>
      <c r="D625" s="356">
        <f t="shared" si="285"/>
        <v>10887.3</v>
      </c>
      <c r="E625" s="356">
        <v>10887.3</v>
      </c>
      <c r="F625" s="356"/>
      <c r="G625" s="356">
        <f t="shared" si="286"/>
        <v>11645.3</v>
      </c>
      <c r="H625" s="356">
        <v>11645.3</v>
      </c>
      <c r="I625" s="356"/>
      <c r="J625" s="356"/>
      <c r="K625" s="357"/>
      <c r="L625" s="357"/>
      <c r="M625" s="357"/>
      <c r="N625" s="357"/>
      <c r="O625" s="357"/>
      <c r="P625" s="357"/>
      <c r="Q625" s="357"/>
      <c r="R625" s="357"/>
      <c r="S625" s="352">
        <f t="shared" si="289"/>
        <v>0</v>
      </c>
      <c r="T625" s="356">
        <f t="shared" si="290"/>
        <v>11645.3</v>
      </c>
      <c r="U625" s="358">
        <f>H625+J625+K625+M625+N625+L625</f>
        <v>11645.3</v>
      </c>
      <c r="V625" s="358">
        <f t="shared" si="292"/>
        <v>0</v>
      </c>
    </row>
    <row r="626" spans="1:22" s="353" customFormat="1" ht="18" customHeight="1" x14ac:dyDescent="0.3">
      <c r="A626" s="349" t="s">
        <v>203</v>
      </c>
      <c r="B626" s="370" t="s">
        <v>114</v>
      </c>
      <c r="C626" s="350" t="s">
        <v>56</v>
      </c>
      <c r="D626" s="351">
        <f t="shared" si="285"/>
        <v>7942.5</v>
      </c>
      <c r="E626" s="352">
        <f>SUM(E627+E630)</f>
        <v>7942.5</v>
      </c>
      <c r="F626" s="352">
        <f>SUM(F627)</f>
        <v>0</v>
      </c>
      <c r="G626" s="351">
        <f t="shared" si="286"/>
        <v>12237.2</v>
      </c>
      <c r="H626" s="352">
        <f>SUM(H627+H630)</f>
        <v>12237.2</v>
      </c>
      <c r="I626" s="352">
        <f t="shared" ref="I626:V626" si="308">SUM(I627+I630)</f>
        <v>0</v>
      </c>
      <c r="J626" s="352">
        <f t="shared" si="308"/>
        <v>0</v>
      </c>
      <c r="K626" s="352">
        <f t="shared" ref="K626:L626" si="309">SUM(K627+K630)</f>
        <v>0</v>
      </c>
      <c r="L626" s="352">
        <f t="shared" si="309"/>
        <v>0</v>
      </c>
      <c r="M626" s="352">
        <f t="shared" si="308"/>
        <v>0</v>
      </c>
      <c r="N626" s="352">
        <f t="shared" si="308"/>
        <v>0</v>
      </c>
      <c r="O626" s="352">
        <f t="shared" si="308"/>
        <v>0</v>
      </c>
      <c r="P626" s="352">
        <f t="shared" si="308"/>
        <v>0</v>
      </c>
      <c r="Q626" s="352">
        <f t="shared" si="308"/>
        <v>0</v>
      </c>
      <c r="R626" s="352">
        <f t="shared" si="308"/>
        <v>0</v>
      </c>
      <c r="S626" s="352">
        <f t="shared" si="308"/>
        <v>0</v>
      </c>
      <c r="T626" s="352">
        <f t="shared" si="308"/>
        <v>12237.2</v>
      </c>
      <c r="U626" s="352">
        <f t="shared" si="308"/>
        <v>12237.2</v>
      </c>
      <c r="V626" s="352">
        <f t="shared" si="308"/>
        <v>0</v>
      </c>
    </row>
    <row r="627" spans="1:22" s="353" customFormat="1" ht="18" customHeight="1" x14ac:dyDescent="0.3">
      <c r="A627" s="349" t="s">
        <v>204</v>
      </c>
      <c r="B627" s="370" t="s">
        <v>114</v>
      </c>
      <c r="C627" s="350" t="s">
        <v>57</v>
      </c>
      <c r="D627" s="356">
        <f t="shared" si="285"/>
        <v>5942.5</v>
      </c>
      <c r="E627" s="351">
        <f>SUM(E628+E629)</f>
        <v>5942.5</v>
      </c>
      <c r="F627" s="351">
        <f>SUM(F628)</f>
        <v>0</v>
      </c>
      <c r="G627" s="356">
        <f t="shared" si="286"/>
        <v>6737.2000000000007</v>
      </c>
      <c r="H627" s="351">
        <f>SUM(H628+H629)</f>
        <v>6737.2000000000007</v>
      </c>
      <c r="I627" s="351">
        <f t="shared" ref="I627:V627" si="310">SUM(I628+I629)</f>
        <v>0</v>
      </c>
      <c r="J627" s="351">
        <f t="shared" si="310"/>
        <v>0</v>
      </c>
      <c r="K627" s="351">
        <f t="shared" ref="K627:L627" si="311">SUM(K628+K629)</f>
        <v>0</v>
      </c>
      <c r="L627" s="351">
        <f t="shared" si="311"/>
        <v>0</v>
      </c>
      <c r="M627" s="351">
        <f t="shared" si="310"/>
        <v>0</v>
      </c>
      <c r="N627" s="351">
        <f t="shared" si="310"/>
        <v>0</v>
      </c>
      <c r="O627" s="351">
        <f t="shared" si="310"/>
        <v>0</v>
      </c>
      <c r="P627" s="351">
        <f t="shared" si="310"/>
        <v>0</v>
      </c>
      <c r="Q627" s="351">
        <f t="shared" si="310"/>
        <v>0</v>
      </c>
      <c r="R627" s="351">
        <f t="shared" si="310"/>
        <v>0</v>
      </c>
      <c r="S627" s="351">
        <f t="shared" si="310"/>
        <v>0</v>
      </c>
      <c r="T627" s="351">
        <f t="shared" si="310"/>
        <v>6737.2000000000007</v>
      </c>
      <c r="U627" s="351">
        <f t="shared" si="310"/>
        <v>6737.2000000000007</v>
      </c>
      <c r="V627" s="351">
        <f t="shared" si="310"/>
        <v>0</v>
      </c>
    </row>
    <row r="628" spans="1:22" s="353" customFormat="1" ht="37.5" customHeight="1" x14ac:dyDescent="0.3">
      <c r="A628" s="354" t="s">
        <v>703</v>
      </c>
      <c r="B628" s="369" t="s">
        <v>114</v>
      </c>
      <c r="C628" s="355" t="s">
        <v>57</v>
      </c>
      <c r="D628" s="356">
        <f t="shared" si="285"/>
        <v>5742.5</v>
      </c>
      <c r="E628" s="356">
        <v>5742.5</v>
      </c>
      <c r="F628" s="356"/>
      <c r="G628" s="356">
        <f t="shared" si="286"/>
        <v>6308.1</v>
      </c>
      <c r="H628" s="356">
        <v>6308.1</v>
      </c>
      <c r="I628" s="356"/>
      <c r="J628" s="356"/>
      <c r="K628" s="357"/>
      <c r="L628" s="357"/>
      <c r="M628" s="357"/>
      <c r="N628" s="357"/>
      <c r="O628" s="357"/>
      <c r="P628" s="357"/>
      <c r="Q628" s="357"/>
      <c r="R628" s="357"/>
      <c r="S628" s="352">
        <f t="shared" si="289"/>
        <v>0</v>
      </c>
      <c r="T628" s="356">
        <f t="shared" si="290"/>
        <v>6308.1</v>
      </c>
      <c r="U628" s="358">
        <f t="shared" si="291"/>
        <v>6308.1</v>
      </c>
      <c r="V628" s="358">
        <f t="shared" si="292"/>
        <v>0</v>
      </c>
    </row>
    <row r="629" spans="1:22" s="353" customFormat="1" ht="17.25" customHeight="1" x14ac:dyDescent="0.3">
      <c r="A629" s="354" t="s">
        <v>1072</v>
      </c>
      <c r="B629" s="369" t="s">
        <v>114</v>
      </c>
      <c r="C629" s="355" t="s">
        <v>57</v>
      </c>
      <c r="D629" s="356">
        <f t="shared" si="285"/>
        <v>200</v>
      </c>
      <c r="E629" s="356">
        <v>200</v>
      </c>
      <c r="F629" s="356"/>
      <c r="G629" s="356">
        <f t="shared" si="286"/>
        <v>429.1</v>
      </c>
      <c r="H629" s="356">
        <v>429.1</v>
      </c>
      <c r="I629" s="356"/>
      <c r="J629" s="356"/>
      <c r="K629" s="357"/>
      <c r="L629" s="357"/>
      <c r="M629" s="357"/>
      <c r="N629" s="357"/>
      <c r="O629" s="357"/>
      <c r="P629" s="357"/>
      <c r="Q629" s="357"/>
      <c r="R629" s="357"/>
      <c r="S629" s="352">
        <f t="shared" si="289"/>
        <v>0</v>
      </c>
      <c r="T629" s="356">
        <f t="shared" si="290"/>
        <v>429.1</v>
      </c>
      <c r="U629" s="358">
        <f t="shared" si="291"/>
        <v>429.1</v>
      </c>
      <c r="V629" s="358">
        <f t="shared" si="292"/>
        <v>0</v>
      </c>
    </row>
    <row r="630" spans="1:22" s="359" customFormat="1" ht="17.25" customHeight="1" x14ac:dyDescent="0.3">
      <c r="A630" s="349" t="s">
        <v>20</v>
      </c>
      <c r="B630" s="370" t="s">
        <v>114</v>
      </c>
      <c r="C630" s="350" t="s">
        <v>61</v>
      </c>
      <c r="D630" s="352">
        <f t="shared" ref="D630:V630" si="312">SUM(D631)</f>
        <v>2000</v>
      </c>
      <c r="E630" s="352">
        <f t="shared" si="312"/>
        <v>2000</v>
      </c>
      <c r="F630" s="352">
        <f t="shared" si="312"/>
        <v>0</v>
      </c>
      <c r="G630" s="352">
        <f t="shared" si="312"/>
        <v>5500</v>
      </c>
      <c r="H630" s="352">
        <f t="shared" si="312"/>
        <v>5500</v>
      </c>
      <c r="I630" s="352">
        <f t="shared" si="312"/>
        <v>0</v>
      </c>
      <c r="J630" s="352">
        <f t="shared" si="312"/>
        <v>0</v>
      </c>
      <c r="K630" s="352">
        <f t="shared" si="312"/>
        <v>0</v>
      </c>
      <c r="L630" s="352">
        <f t="shared" si="312"/>
        <v>0</v>
      </c>
      <c r="M630" s="352">
        <f t="shared" si="312"/>
        <v>0</v>
      </c>
      <c r="N630" s="352">
        <f t="shared" si="312"/>
        <v>0</v>
      </c>
      <c r="O630" s="352">
        <f t="shared" si="312"/>
        <v>0</v>
      </c>
      <c r="P630" s="352">
        <f t="shared" si="312"/>
        <v>0</v>
      </c>
      <c r="Q630" s="352">
        <f t="shared" si="312"/>
        <v>0</v>
      </c>
      <c r="R630" s="352">
        <f t="shared" si="312"/>
        <v>0</v>
      </c>
      <c r="S630" s="352">
        <f t="shared" si="312"/>
        <v>0</v>
      </c>
      <c r="T630" s="352">
        <f t="shared" si="312"/>
        <v>5500</v>
      </c>
      <c r="U630" s="352">
        <f t="shared" si="312"/>
        <v>5500</v>
      </c>
      <c r="V630" s="352">
        <f t="shared" si="312"/>
        <v>0</v>
      </c>
    </row>
    <row r="631" spans="1:22" s="353" customFormat="1" ht="38.25" customHeight="1" x14ac:dyDescent="0.3">
      <c r="A631" s="354" t="s">
        <v>309</v>
      </c>
      <c r="B631" s="369" t="s">
        <v>114</v>
      </c>
      <c r="C631" s="355" t="s">
        <v>61</v>
      </c>
      <c r="D631" s="356">
        <f>SUM(E631)</f>
        <v>2000</v>
      </c>
      <c r="E631" s="356">
        <v>2000</v>
      </c>
      <c r="F631" s="356"/>
      <c r="G631" s="356">
        <f>SUM(H631)</f>
        <v>5500</v>
      </c>
      <c r="H631" s="356">
        <v>5500</v>
      </c>
      <c r="I631" s="356"/>
      <c r="J631" s="356"/>
      <c r="K631" s="357"/>
      <c r="L631" s="357"/>
      <c r="M631" s="357"/>
      <c r="N631" s="357"/>
      <c r="O631" s="357"/>
      <c r="P631" s="357"/>
      <c r="Q631" s="357"/>
      <c r="R631" s="357"/>
      <c r="S631" s="352">
        <f t="shared" si="289"/>
        <v>0</v>
      </c>
      <c r="T631" s="356">
        <f t="shared" si="290"/>
        <v>5500</v>
      </c>
      <c r="U631" s="358">
        <f t="shared" si="291"/>
        <v>5500</v>
      </c>
      <c r="V631" s="358">
        <f t="shared" si="292"/>
        <v>0</v>
      </c>
    </row>
    <row r="632" spans="1:22" s="353" customFormat="1" ht="22.5" customHeight="1" x14ac:dyDescent="0.3">
      <c r="A632" s="349" t="s">
        <v>205</v>
      </c>
      <c r="B632" s="350" t="s">
        <v>75</v>
      </c>
      <c r="C632" s="350" t="s">
        <v>56</v>
      </c>
      <c r="D632" s="351">
        <f>SUM(E632:F632)</f>
        <v>3741.6</v>
      </c>
      <c r="E632" s="352">
        <f>SUM(E633)</f>
        <v>3741.6</v>
      </c>
      <c r="F632" s="352">
        <f>SUM(F633)</f>
        <v>0</v>
      </c>
      <c r="G632" s="351">
        <f t="shared" si="286"/>
        <v>741.6</v>
      </c>
      <c r="H632" s="352">
        <f>SUM(H633)</f>
        <v>741.6</v>
      </c>
      <c r="I632" s="352">
        <f t="shared" ref="I632:V632" si="313">SUM(I633)</f>
        <v>0</v>
      </c>
      <c r="J632" s="352">
        <f t="shared" si="313"/>
        <v>-417</v>
      </c>
      <c r="K632" s="352">
        <f t="shared" si="313"/>
        <v>0</v>
      </c>
      <c r="L632" s="352">
        <f t="shared" si="313"/>
        <v>0</v>
      </c>
      <c r="M632" s="352">
        <f t="shared" si="313"/>
        <v>0</v>
      </c>
      <c r="N632" s="352">
        <f t="shared" si="313"/>
        <v>0</v>
      </c>
      <c r="O632" s="352">
        <f t="shared" si="313"/>
        <v>0</v>
      </c>
      <c r="P632" s="352">
        <f t="shared" si="313"/>
        <v>0</v>
      </c>
      <c r="Q632" s="352">
        <f t="shared" si="313"/>
        <v>0</v>
      </c>
      <c r="R632" s="352">
        <f t="shared" si="313"/>
        <v>0</v>
      </c>
      <c r="S632" s="352">
        <f t="shared" si="313"/>
        <v>-417</v>
      </c>
      <c r="T632" s="352">
        <f t="shared" si="313"/>
        <v>324.60000000000002</v>
      </c>
      <c r="U632" s="352">
        <f t="shared" si="313"/>
        <v>324.60000000000002</v>
      </c>
      <c r="V632" s="352">
        <f t="shared" si="313"/>
        <v>0</v>
      </c>
    </row>
    <row r="633" spans="1:22" s="353" customFormat="1" ht="21.75" customHeight="1" x14ac:dyDescent="0.3">
      <c r="A633" s="354" t="s">
        <v>206</v>
      </c>
      <c r="B633" s="355" t="s">
        <v>75</v>
      </c>
      <c r="C633" s="355" t="s">
        <v>55</v>
      </c>
      <c r="D633" s="356">
        <f>SUM(E633:F633)</f>
        <v>3741.6</v>
      </c>
      <c r="E633" s="356">
        <v>3741.6</v>
      </c>
      <c r="F633" s="356"/>
      <c r="G633" s="356">
        <f>SUM(H633:I633)</f>
        <v>741.6</v>
      </c>
      <c r="H633" s="356">
        <v>741.6</v>
      </c>
      <c r="I633" s="356"/>
      <c r="J633" s="356">
        <v>-417</v>
      </c>
      <c r="K633" s="357"/>
      <c r="L633" s="357"/>
      <c r="M633" s="357"/>
      <c r="N633" s="357"/>
      <c r="O633" s="357"/>
      <c r="P633" s="357"/>
      <c r="Q633" s="357"/>
      <c r="R633" s="357"/>
      <c r="S633" s="352">
        <f t="shared" si="289"/>
        <v>-417</v>
      </c>
      <c r="T633" s="356">
        <f t="shared" si="290"/>
        <v>324.60000000000002</v>
      </c>
      <c r="U633" s="358">
        <f t="shared" si="291"/>
        <v>324.60000000000002</v>
      </c>
      <c r="V633" s="358">
        <f t="shared" si="292"/>
        <v>0</v>
      </c>
    </row>
    <row r="634" spans="1:22" s="353" customFormat="1" ht="32.25" customHeight="1" x14ac:dyDescent="0.3">
      <c r="A634" s="349" t="s">
        <v>287</v>
      </c>
      <c r="B634" s="377"/>
      <c r="C634" s="377"/>
      <c r="D634" s="351">
        <f>SUM(D8+D43+D72+D174+D224+D227+D475+D528+D568+D608+D626+D632)</f>
        <v>2818927.8000000007</v>
      </c>
      <c r="E634" s="351" t="e">
        <f>SUM(E8+E43+E72+E174+E224+E227+E475+E528+E568+E608+E626+E632)</f>
        <v>#REF!</v>
      </c>
      <c r="F634" s="351" t="e">
        <f>SUM(F8+F43+F72+F174+F224+F227+F475+F528+F568+F608+F626+F632)</f>
        <v>#REF!</v>
      </c>
      <c r="G634" s="351">
        <f>SUM(G8+G43+G72+G174+G224+G227+G475+G528+G568+G608+G626+G632)</f>
        <v>3752710.4000000004</v>
      </c>
      <c r="H634" s="351">
        <f>SUM(H8+H43+H72+H174+H224+H227+H475+H528+H568+H608+H626+H632)</f>
        <v>1899085.8</v>
      </c>
      <c r="I634" s="351">
        <f>I8+I43+I72+I174+I227+I475+I528+I568+I608+I626</f>
        <v>1853624.6</v>
      </c>
      <c r="J634" s="351">
        <f>J8+J43+J72+J174+J227+J475+J528+J568+J608+J626+J632</f>
        <v>-9945.1000000000022</v>
      </c>
      <c r="K634" s="351">
        <f>K8+K43+K72+K174+K227+K475+K528+K568+K608+K626</f>
        <v>0</v>
      </c>
      <c r="L634" s="351">
        <f>L8+L43+L72+L174+L227+L475+L528+L568+L608+L626</f>
        <v>750</v>
      </c>
      <c r="M634" s="351">
        <f>M8+M43+M72+M174+M227+M475+M528+M568+M608+M626+M632</f>
        <v>0</v>
      </c>
      <c r="N634" s="351">
        <f>N8+N43+N72+N174+N227+N475+N528+N568+N608+N626</f>
        <v>0</v>
      </c>
      <c r="O634" s="351">
        <f>O8+O43+O72+O174+O227+O475+O528+O568+O608+O626</f>
        <v>201557.39999999997</v>
      </c>
      <c r="P634" s="351">
        <f>P8+P43+P72+P174+P227+P475+P528+P568+P608+P626</f>
        <v>1370.3000000000009</v>
      </c>
      <c r="Q634" s="351">
        <f>Q8+Q43+Q72+Q174+Q227+Q475+Q528+Q568+Q608+Q626</f>
        <v>1323.7</v>
      </c>
      <c r="R634" s="351">
        <f>R8+R43+R72+R174+R227+R475+R528+R568+R608+R626</f>
        <v>-301.39999999999998</v>
      </c>
      <c r="S634" s="352">
        <f>SUM(J634:R634)</f>
        <v>194754.89999999997</v>
      </c>
      <c r="T634" s="351">
        <f>SUM(U634:V634)</f>
        <v>3947465.3</v>
      </c>
      <c r="U634" s="352">
        <f>H634+J634+K634+M634+N634+L634</f>
        <v>1889890.7</v>
      </c>
      <c r="V634" s="351">
        <f>V8+V43+V72+V174+V227+V475+V528+V568+V608+V626</f>
        <v>2057574.5999999999</v>
      </c>
    </row>
    <row r="635" spans="1:22" x14ac:dyDescent="0.25">
      <c r="G635" s="378"/>
      <c r="H635" s="378"/>
      <c r="I635" s="378"/>
      <c r="J635" s="378"/>
    </row>
    <row r="636" spans="1:22" hidden="1" x14ac:dyDescent="0.25">
      <c r="A636" s="339" t="s">
        <v>208</v>
      </c>
      <c r="D636" s="341"/>
      <c r="E636" s="341">
        <v>1395715.7</v>
      </c>
      <c r="F636" s="341"/>
      <c r="G636" s="341"/>
      <c r="H636" s="341"/>
      <c r="I636" s="341"/>
      <c r="J636" s="341"/>
    </row>
    <row r="637" spans="1:22" hidden="1" x14ac:dyDescent="0.25">
      <c r="A637" s="339" t="s">
        <v>126</v>
      </c>
      <c r="E637" s="341">
        <v>102411.2</v>
      </c>
      <c r="H637" s="341"/>
    </row>
    <row r="638" spans="1:22" hidden="1" x14ac:dyDescent="0.25">
      <c r="A638" s="339" t="s">
        <v>33</v>
      </c>
      <c r="F638" s="341">
        <v>1320800.8999999999</v>
      </c>
      <c r="I638" s="341"/>
      <c r="J638" s="341"/>
    </row>
    <row r="639" spans="1:22" hidden="1" x14ac:dyDescent="0.25">
      <c r="A639" s="337" t="s">
        <v>34</v>
      </c>
    </row>
    <row r="640" spans="1:22" hidden="1" x14ac:dyDescent="0.25">
      <c r="A640" s="339" t="s">
        <v>35</v>
      </c>
    </row>
    <row r="641" spans="1:22" hidden="1" x14ac:dyDescent="0.25">
      <c r="E641" s="341" t="e">
        <f>SUM(E637+E636-E634)</f>
        <v>#REF!</v>
      </c>
      <c r="F641" s="341" t="e">
        <f>SUM(F638-F634)</f>
        <v>#REF!</v>
      </c>
      <c r="H641" s="341"/>
      <c r="I641" s="341"/>
      <c r="J641" s="341"/>
    </row>
    <row r="642" spans="1:22" hidden="1" x14ac:dyDescent="0.25">
      <c r="G642" s="341"/>
      <c r="H642" s="341"/>
      <c r="I642" s="341"/>
      <c r="J642" s="341"/>
      <c r="S642" s="379"/>
      <c r="T642" s="341">
        <v>3646451.7</v>
      </c>
      <c r="U642" s="341">
        <v>1768874.8</v>
      </c>
      <c r="V642" s="341">
        <v>1877576.9</v>
      </c>
    </row>
    <row r="643" spans="1:22" hidden="1" x14ac:dyDescent="0.25">
      <c r="G643" s="341"/>
      <c r="H643" s="341"/>
      <c r="I643" s="341"/>
      <c r="J643" s="341"/>
      <c r="S643" s="379"/>
      <c r="T643" s="341">
        <f>G634+J634+K634+M634+N634+O634+P634+Q634+R634</f>
        <v>3946715.3000000003</v>
      </c>
      <c r="U643" s="341">
        <f>H634+J634+K634+M634+N634</f>
        <v>1889140.7</v>
      </c>
      <c r="V643" s="341">
        <f>I634+O634+P634+Q634</f>
        <v>2057876</v>
      </c>
    </row>
    <row r="644" spans="1:22" hidden="1" x14ac:dyDescent="0.25">
      <c r="G644" s="341"/>
      <c r="H644" s="341"/>
      <c r="I644" s="341"/>
      <c r="J644" s="341"/>
      <c r="S644" s="379"/>
      <c r="T644" s="341"/>
      <c r="U644" s="341"/>
      <c r="V644" s="341"/>
    </row>
    <row r="645" spans="1:22" x14ac:dyDescent="0.25">
      <c r="G645" s="341">
        <v>3673411.6</v>
      </c>
      <c r="H645" s="341">
        <v>1828886.6</v>
      </c>
      <c r="I645" s="341">
        <v>1844525</v>
      </c>
      <c r="J645" s="341"/>
      <c r="S645" s="379"/>
      <c r="T645" s="341"/>
      <c r="U645" s="341"/>
      <c r="V645" s="341"/>
    </row>
    <row r="646" spans="1:22" x14ac:dyDescent="0.25">
      <c r="T646" s="341">
        <f>G634+J634+K634+L634+M634+N634+O634+P634+Q634+R634</f>
        <v>3947465.3000000003</v>
      </c>
      <c r="U646" s="341">
        <f>H634+J634+K634+L634+M634+N634</f>
        <v>1889890.7</v>
      </c>
      <c r="V646" s="341">
        <f>I634+O634+P634+Q634+R634</f>
        <v>2057574.6</v>
      </c>
    </row>
    <row r="647" spans="1:22" s="353" customFormat="1" ht="23.25" x14ac:dyDescent="0.35">
      <c r="A647" s="380" t="s">
        <v>712</v>
      </c>
      <c r="B647" s="381"/>
      <c r="C647" s="381"/>
      <c r="D647" s="382" t="s">
        <v>713</v>
      </c>
      <c r="E647" s="382"/>
      <c r="F647" s="382"/>
      <c r="G647" s="382"/>
      <c r="H647" s="373"/>
      <c r="K647" s="373"/>
      <c r="L647" s="373"/>
      <c r="M647" s="373"/>
      <c r="N647" s="373"/>
      <c r="O647" s="373"/>
      <c r="P647" s="373"/>
      <c r="Q647" s="373"/>
      <c r="R647" s="373"/>
      <c r="S647" s="373"/>
      <c r="T647" s="373"/>
      <c r="U647" s="373"/>
      <c r="V647" s="373"/>
    </row>
    <row r="648" spans="1:22" ht="23.25" x14ac:dyDescent="0.35">
      <c r="A648" s="380"/>
      <c r="B648" s="381"/>
      <c r="C648" s="381"/>
      <c r="D648" s="382"/>
      <c r="E648" s="382"/>
      <c r="F648" s="382"/>
      <c r="G648" s="382"/>
    </row>
    <row r="649" spans="1:22" ht="23.25" hidden="1" x14ac:dyDescent="0.35">
      <c r="A649" s="380"/>
      <c r="B649" s="381"/>
      <c r="C649" s="381"/>
      <c r="D649" s="382"/>
      <c r="E649" s="382"/>
      <c r="F649" s="382"/>
      <c r="G649" s="382"/>
    </row>
    <row r="650" spans="1:22" ht="21" hidden="1" customHeight="1" x14ac:dyDescent="0.25"/>
    <row r="652" spans="1:22" ht="18.75" customHeight="1" x14ac:dyDescent="0.25"/>
    <row r="653" spans="1:22" ht="23.25" x14ac:dyDescent="0.35">
      <c r="A653" s="380" t="s">
        <v>912</v>
      </c>
      <c r="B653" s="381"/>
      <c r="C653" s="381"/>
      <c r="D653" s="382" t="s">
        <v>913</v>
      </c>
      <c r="E653" s="382"/>
      <c r="F653" s="382"/>
      <c r="G653" s="382"/>
    </row>
  </sheetData>
  <mergeCells count="12">
    <mergeCell ref="A2:V2"/>
    <mergeCell ref="D4:D6"/>
    <mergeCell ref="T4:V4"/>
    <mergeCell ref="A4:A6"/>
    <mergeCell ref="B4:B6"/>
    <mergeCell ref="C4:C6"/>
    <mergeCell ref="G4:I5"/>
    <mergeCell ref="E4:F4"/>
    <mergeCell ref="S4:S6"/>
    <mergeCell ref="O5:R5"/>
    <mergeCell ref="J4:R4"/>
    <mergeCell ref="J5:N5"/>
  </mergeCells>
  <phoneticPr fontId="5" type="noConversion"/>
  <pageMargins left="0.55118110236220474" right="0.19685039370078741" top="0.94488188976377963" bottom="0.15748031496062992" header="0.19685039370078741" footer="0.15748031496062992"/>
  <pageSetup paperSize="9" scale="33" fitToHeight="11" orientation="landscape" r:id="rId1"/>
  <rowBreaks count="1" manualBreakCount="1">
    <brk id="455" max="21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topLeftCell="A18" workbookViewId="0">
      <selection activeCell="B37" sqref="B37"/>
    </sheetView>
  </sheetViews>
  <sheetFormatPr defaultRowHeight="15.75" x14ac:dyDescent="0.25"/>
  <cols>
    <col min="1" max="1" width="7.7109375" style="95" customWidth="1"/>
    <col min="2" max="2" width="77.140625" style="96" customWidth="1"/>
    <col min="3" max="3" width="15.42578125" style="95" customWidth="1"/>
    <col min="4" max="4" width="23.42578125" style="95" customWidth="1"/>
    <col min="5" max="255" width="9.140625" style="95"/>
    <col min="256" max="256" width="7.7109375" style="95" customWidth="1"/>
    <col min="257" max="257" width="77.140625" style="95" customWidth="1"/>
    <col min="258" max="258" width="30.42578125" style="95" customWidth="1"/>
    <col min="259" max="511" width="9.140625" style="95"/>
    <col min="512" max="512" width="7.7109375" style="95" customWidth="1"/>
    <col min="513" max="513" width="77.140625" style="95" customWidth="1"/>
    <col min="514" max="514" width="30.42578125" style="95" customWidth="1"/>
    <col min="515" max="767" width="9.140625" style="95"/>
    <col min="768" max="768" width="7.7109375" style="95" customWidth="1"/>
    <col min="769" max="769" width="77.140625" style="95" customWidth="1"/>
    <col min="770" max="770" width="30.42578125" style="95" customWidth="1"/>
    <col min="771" max="1023" width="9.140625" style="95"/>
    <col min="1024" max="1024" width="7.7109375" style="95" customWidth="1"/>
    <col min="1025" max="1025" width="77.140625" style="95" customWidth="1"/>
    <col min="1026" max="1026" width="30.42578125" style="95" customWidth="1"/>
    <col min="1027" max="1279" width="9.140625" style="95"/>
    <col min="1280" max="1280" width="7.7109375" style="95" customWidth="1"/>
    <col min="1281" max="1281" width="77.140625" style="95" customWidth="1"/>
    <col min="1282" max="1282" width="30.42578125" style="95" customWidth="1"/>
    <col min="1283" max="1535" width="9.140625" style="95"/>
    <col min="1536" max="1536" width="7.7109375" style="95" customWidth="1"/>
    <col min="1537" max="1537" width="77.140625" style="95" customWidth="1"/>
    <col min="1538" max="1538" width="30.42578125" style="95" customWidth="1"/>
    <col min="1539" max="1791" width="9.140625" style="95"/>
    <col min="1792" max="1792" width="7.7109375" style="95" customWidth="1"/>
    <col min="1793" max="1793" width="77.140625" style="95" customWidth="1"/>
    <col min="1794" max="1794" width="30.42578125" style="95" customWidth="1"/>
    <col min="1795" max="2047" width="9.140625" style="95"/>
    <col min="2048" max="2048" width="7.7109375" style="95" customWidth="1"/>
    <col min="2049" max="2049" width="77.140625" style="95" customWidth="1"/>
    <col min="2050" max="2050" width="30.42578125" style="95" customWidth="1"/>
    <col min="2051" max="2303" width="9.140625" style="95"/>
    <col min="2304" max="2304" width="7.7109375" style="95" customWidth="1"/>
    <col min="2305" max="2305" width="77.140625" style="95" customWidth="1"/>
    <col min="2306" max="2306" width="30.42578125" style="95" customWidth="1"/>
    <col min="2307" max="2559" width="9.140625" style="95"/>
    <col min="2560" max="2560" width="7.7109375" style="95" customWidth="1"/>
    <col min="2561" max="2561" width="77.140625" style="95" customWidth="1"/>
    <col min="2562" max="2562" width="30.42578125" style="95" customWidth="1"/>
    <col min="2563" max="2815" width="9.140625" style="95"/>
    <col min="2816" max="2816" width="7.7109375" style="95" customWidth="1"/>
    <col min="2817" max="2817" width="77.140625" style="95" customWidth="1"/>
    <col min="2818" max="2818" width="30.42578125" style="95" customWidth="1"/>
    <col min="2819" max="3071" width="9.140625" style="95"/>
    <col min="3072" max="3072" width="7.7109375" style="95" customWidth="1"/>
    <col min="3073" max="3073" width="77.140625" style="95" customWidth="1"/>
    <col min="3074" max="3074" width="30.42578125" style="95" customWidth="1"/>
    <col min="3075" max="3327" width="9.140625" style="95"/>
    <col min="3328" max="3328" width="7.7109375" style="95" customWidth="1"/>
    <col min="3329" max="3329" width="77.140625" style="95" customWidth="1"/>
    <col min="3330" max="3330" width="30.42578125" style="95" customWidth="1"/>
    <col min="3331" max="3583" width="9.140625" style="95"/>
    <col min="3584" max="3584" width="7.7109375" style="95" customWidth="1"/>
    <col min="3585" max="3585" width="77.140625" style="95" customWidth="1"/>
    <col min="3586" max="3586" width="30.42578125" style="95" customWidth="1"/>
    <col min="3587" max="3839" width="9.140625" style="95"/>
    <col min="3840" max="3840" width="7.7109375" style="95" customWidth="1"/>
    <col min="3841" max="3841" width="77.140625" style="95" customWidth="1"/>
    <col min="3842" max="3842" width="30.42578125" style="95" customWidth="1"/>
    <col min="3843" max="4095" width="9.140625" style="95"/>
    <col min="4096" max="4096" width="7.7109375" style="95" customWidth="1"/>
    <col min="4097" max="4097" width="77.140625" style="95" customWidth="1"/>
    <col min="4098" max="4098" width="30.42578125" style="95" customWidth="1"/>
    <col min="4099" max="4351" width="9.140625" style="95"/>
    <col min="4352" max="4352" width="7.7109375" style="95" customWidth="1"/>
    <col min="4353" max="4353" width="77.140625" style="95" customWidth="1"/>
    <col min="4354" max="4354" width="30.42578125" style="95" customWidth="1"/>
    <col min="4355" max="4607" width="9.140625" style="95"/>
    <col min="4608" max="4608" width="7.7109375" style="95" customWidth="1"/>
    <col min="4609" max="4609" width="77.140625" style="95" customWidth="1"/>
    <col min="4610" max="4610" width="30.42578125" style="95" customWidth="1"/>
    <col min="4611" max="4863" width="9.140625" style="95"/>
    <col min="4864" max="4864" width="7.7109375" style="95" customWidth="1"/>
    <col min="4865" max="4865" width="77.140625" style="95" customWidth="1"/>
    <col min="4866" max="4866" width="30.42578125" style="95" customWidth="1"/>
    <col min="4867" max="5119" width="9.140625" style="95"/>
    <col min="5120" max="5120" width="7.7109375" style="95" customWidth="1"/>
    <col min="5121" max="5121" width="77.140625" style="95" customWidth="1"/>
    <col min="5122" max="5122" width="30.42578125" style="95" customWidth="1"/>
    <col min="5123" max="5375" width="9.140625" style="95"/>
    <col min="5376" max="5376" width="7.7109375" style="95" customWidth="1"/>
    <col min="5377" max="5377" width="77.140625" style="95" customWidth="1"/>
    <col min="5378" max="5378" width="30.42578125" style="95" customWidth="1"/>
    <col min="5379" max="5631" width="9.140625" style="95"/>
    <col min="5632" max="5632" width="7.7109375" style="95" customWidth="1"/>
    <col min="5633" max="5633" width="77.140625" style="95" customWidth="1"/>
    <col min="5634" max="5634" width="30.42578125" style="95" customWidth="1"/>
    <col min="5635" max="5887" width="9.140625" style="95"/>
    <col min="5888" max="5888" width="7.7109375" style="95" customWidth="1"/>
    <col min="5889" max="5889" width="77.140625" style="95" customWidth="1"/>
    <col min="5890" max="5890" width="30.42578125" style="95" customWidth="1"/>
    <col min="5891" max="6143" width="9.140625" style="95"/>
    <col min="6144" max="6144" width="7.7109375" style="95" customWidth="1"/>
    <col min="6145" max="6145" width="77.140625" style="95" customWidth="1"/>
    <col min="6146" max="6146" width="30.42578125" style="95" customWidth="1"/>
    <col min="6147" max="6399" width="9.140625" style="95"/>
    <col min="6400" max="6400" width="7.7109375" style="95" customWidth="1"/>
    <col min="6401" max="6401" width="77.140625" style="95" customWidth="1"/>
    <col min="6402" max="6402" width="30.42578125" style="95" customWidth="1"/>
    <col min="6403" max="6655" width="9.140625" style="95"/>
    <col min="6656" max="6656" width="7.7109375" style="95" customWidth="1"/>
    <col min="6657" max="6657" width="77.140625" style="95" customWidth="1"/>
    <col min="6658" max="6658" width="30.42578125" style="95" customWidth="1"/>
    <col min="6659" max="6911" width="9.140625" style="95"/>
    <col min="6912" max="6912" width="7.7109375" style="95" customWidth="1"/>
    <col min="6913" max="6913" width="77.140625" style="95" customWidth="1"/>
    <col min="6914" max="6914" width="30.42578125" style="95" customWidth="1"/>
    <col min="6915" max="7167" width="9.140625" style="95"/>
    <col min="7168" max="7168" width="7.7109375" style="95" customWidth="1"/>
    <col min="7169" max="7169" width="77.140625" style="95" customWidth="1"/>
    <col min="7170" max="7170" width="30.42578125" style="95" customWidth="1"/>
    <col min="7171" max="7423" width="9.140625" style="95"/>
    <col min="7424" max="7424" width="7.7109375" style="95" customWidth="1"/>
    <col min="7425" max="7425" width="77.140625" style="95" customWidth="1"/>
    <col min="7426" max="7426" width="30.42578125" style="95" customWidth="1"/>
    <col min="7427" max="7679" width="9.140625" style="95"/>
    <col min="7680" max="7680" width="7.7109375" style="95" customWidth="1"/>
    <col min="7681" max="7681" width="77.140625" style="95" customWidth="1"/>
    <col min="7682" max="7682" width="30.42578125" style="95" customWidth="1"/>
    <col min="7683" max="7935" width="9.140625" style="95"/>
    <col min="7936" max="7936" width="7.7109375" style="95" customWidth="1"/>
    <col min="7937" max="7937" width="77.140625" style="95" customWidth="1"/>
    <col min="7938" max="7938" width="30.42578125" style="95" customWidth="1"/>
    <col min="7939" max="8191" width="9.140625" style="95"/>
    <col min="8192" max="8192" width="7.7109375" style="95" customWidth="1"/>
    <col min="8193" max="8193" width="77.140625" style="95" customWidth="1"/>
    <col min="8194" max="8194" width="30.42578125" style="95" customWidth="1"/>
    <col min="8195" max="8447" width="9.140625" style="95"/>
    <col min="8448" max="8448" width="7.7109375" style="95" customWidth="1"/>
    <col min="8449" max="8449" width="77.140625" style="95" customWidth="1"/>
    <col min="8450" max="8450" width="30.42578125" style="95" customWidth="1"/>
    <col min="8451" max="8703" width="9.140625" style="95"/>
    <col min="8704" max="8704" width="7.7109375" style="95" customWidth="1"/>
    <col min="8705" max="8705" width="77.140625" style="95" customWidth="1"/>
    <col min="8706" max="8706" width="30.42578125" style="95" customWidth="1"/>
    <col min="8707" max="8959" width="9.140625" style="95"/>
    <col min="8960" max="8960" width="7.7109375" style="95" customWidth="1"/>
    <col min="8961" max="8961" width="77.140625" style="95" customWidth="1"/>
    <col min="8962" max="8962" width="30.42578125" style="95" customWidth="1"/>
    <col min="8963" max="9215" width="9.140625" style="95"/>
    <col min="9216" max="9216" width="7.7109375" style="95" customWidth="1"/>
    <col min="9217" max="9217" width="77.140625" style="95" customWidth="1"/>
    <col min="9218" max="9218" width="30.42578125" style="95" customWidth="1"/>
    <col min="9219" max="9471" width="9.140625" style="95"/>
    <col min="9472" max="9472" width="7.7109375" style="95" customWidth="1"/>
    <col min="9473" max="9473" width="77.140625" style="95" customWidth="1"/>
    <col min="9474" max="9474" width="30.42578125" style="95" customWidth="1"/>
    <col min="9475" max="9727" width="9.140625" style="95"/>
    <col min="9728" max="9728" width="7.7109375" style="95" customWidth="1"/>
    <col min="9729" max="9729" width="77.140625" style="95" customWidth="1"/>
    <col min="9730" max="9730" width="30.42578125" style="95" customWidth="1"/>
    <col min="9731" max="9983" width="9.140625" style="95"/>
    <col min="9984" max="9984" width="7.7109375" style="95" customWidth="1"/>
    <col min="9985" max="9985" width="77.140625" style="95" customWidth="1"/>
    <col min="9986" max="9986" width="30.42578125" style="95" customWidth="1"/>
    <col min="9987" max="10239" width="9.140625" style="95"/>
    <col min="10240" max="10240" width="7.7109375" style="95" customWidth="1"/>
    <col min="10241" max="10241" width="77.140625" style="95" customWidth="1"/>
    <col min="10242" max="10242" width="30.42578125" style="95" customWidth="1"/>
    <col min="10243" max="10495" width="9.140625" style="95"/>
    <col min="10496" max="10496" width="7.7109375" style="95" customWidth="1"/>
    <col min="10497" max="10497" width="77.140625" style="95" customWidth="1"/>
    <col min="10498" max="10498" width="30.42578125" style="95" customWidth="1"/>
    <col min="10499" max="10751" width="9.140625" style="95"/>
    <col min="10752" max="10752" width="7.7109375" style="95" customWidth="1"/>
    <col min="10753" max="10753" width="77.140625" style="95" customWidth="1"/>
    <col min="10754" max="10754" width="30.42578125" style="95" customWidth="1"/>
    <col min="10755" max="11007" width="9.140625" style="95"/>
    <col min="11008" max="11008" width="7.7109375" style="95" customWidth="1"/>
    <col min="11009" max="11009" width="77.140625" style="95" customWidth="1"/>
    <col min="11010" max="11010" width="30.42578125" style="95" customWidth="1"/>
    <col min="11011" max="11263" width="9.140625" style="95"/>
    <col min="11264" max="11264" width="7.7109375" style="95" customWidth="1"/>
    <col min="11265" max="11265" width="77.140625" style="95" customWidth="1"/>
    <col min="11266" max="11266" width="30.42578125" style="95" customWidth="1"/>
    <col min="11267" max="11519" width="9.140625" style="95"/>
    <col min="11520" max="11520" width="7.7109375" style="95" customWidth="1"/>
    <col min="11521" max="11521" width="77.140625" style="95" customWidth="1"/>
    <col min="11522" max="11522" width="30.42578125" style="95" customWidth="1"/>
    <col min="11523" max="11775" width="9.140625" style="95"/>
    <col min="11776" max="11776" width="7.7109375" style="95" customWidth="1"/>
    <col min="11777" max="11777" width="77.140625" style="95" customWidth="1"/>
    <col min="11778" max="11778" width="30.42578125" style="95" customWidth="1"/>
    <col min="11779" max="12031" width="9.140625" style="95"/>
    <col min="12032" max="12032" width="7.7109375" style="95" customWidth="1"/>
    <col min="12033" max="12033" width="77.140625" style="95" customWidth="1"/>
    <col min="12034" max="12034" width="30.42578125" style="95" customWidth="1"/>
    <col min="12035" max="12287" width="9.140625" style="95"/>
    <col min="12288" max="12288" width="7.7109375" style="95" customWidth="1"/>
    <col min="12289" max="12289" width="77.140625" style="95" customWidth="1"/>
    <col min="12290" max="12290" width="30.42578125" style="95" customWidth="1"/>
    <col min="12291" max="12543" width="9.140625" style="95"/>
    <col min="12544" max="12544" width="7.7109375" style="95" customWidth="1"/>
    <col min="12545" max="12545" width="77.140625" style="95" customWidth="1"/>
    <col min="12546" max="12546" width="30.42578125" style="95" customWidth="1"/>
    <col min="12547" max="12799" width="9.140625" style="95"/>
    <col min="12800" max="12800" width="7.7109375" style="95" customWidth="1"/>
    <col min="12801" max="12801" width="77.140625" style="95" customWidth="1"/>
    <col min="12802" max="12802" width="30.42578125" style="95" customWidth="1"/>
    <col min="12803" max="13055" width="9.140625" style="95"/>
    <col min="13056" max="13056" width="7.7109375" style="95" customWidth="1"/>
    <col min="13057" max="13057" width="77.140625" style="95" customWidth="1"/>
    <col min="13058" max="13058" width="30.42578125" style="95" customWidth="1"/>
    <col min="13059" max="13311" width="9.140625" style="95"/>
    <col min="13312" max="13312" width="7.7109375" style="95" customWidth="1"/>
    <col min="13313" max="13313" width="77.140625" style="95" customWidth="1"/>
    <col min="13314" max="13314" width="30.42578125" style="95" customWidth="1"/>
    <col min="13315" max="13567" width="9.140625" style="95"/>
    <col min="13568" max="13568" width="7.7109375" style="95" customWidth="1"/>
    <col min="13569" max="13569" width="77.140625" style="95" customWidth="1"/>
    <col min="13570" max="13570" width="30.42578125" style="95" customWidth="1"/>
    <col min="13571" max="13823" width="9.140625" style="95"/>
    <col min="13824" max="13824" width="7.7109375" style="95" customWidth="1"/>
    <col min="13825" max="13825" width="77.140625" style="95" customWidth="1"/>
    <col min="13826" max="13826" width="30.42578125" style="95" customWidth="1"/>
    <col min="13827" max="14079" width="9.140625" style="95"/>
    <col min="14080" max="14080" width="7.7109375" style="95" customWidth="1"/>
    <col min="14081" max="14081" width="77.140625" style="95" customWidth="1"/>
    <col min="14082" max="14082" width="30.42578125" style="95" customWidth="1"/>
    <col min="14083" max="14335" width="9.140625" style="95"/>
    <col min="14336" max="14336" width="7.7109375" style="95" customWidth="1"/>
    <col min="14337" max="14337" width="77.140625" style="95" customWidth="1"/>
    <col min="14338" max="14338" width="30.42578125" style="95" customWidth="1"/>
    <col min="14339" max="14591" width="9.140625" style="95"/>
    <col min="14592" max="14592" width="7.7109375" style="95" customWidth="1"/>
    <col min="14593" max="14593" width="77.140625" style="95" customWidth="1"/>
    <col min="14594" max="14594" width="30.42578125" style="95" customWidth="1"/>
    <col min="14595" max="14847" width="9.140625" style="95"/>
    <col min="14848" max="14848" width="7.7109375" style="95" customWidth="1"/>
    <col min="14849" max="14849" width="77.140625" style="95" customWidth="1"/>
    <col min="14850" max="14850" width="30.42578125" style="95" customWidth="1"/>
    <col min="14851" max="15103" width="9.140625" style="95"/>
    <col min="15104" max="15104" width="7.7109375" style="95" customWidth="1"/>
    <col min="15105" max="15105" width="77.140625" style="95" customWidth="1"/>
    <col min="15106" max="15106" width="30.42578125" style="95" customWidth="1"/>
    <col min="15107" max="15359" width="9.140625" style="95"/>
    <col min="15360" max="15360" width="7.7109375" style="95" customWidth="1"/>
    <col min="15361" max="15361" width="77.140625" style="95" customWidth="1"/>
    <col min="15362" max="15362" width="30.42578125" style="95" customWidth="1"/>
    <col min="15363" max="15615" width="9.140625" style="95"/>
    <col min="15616" max="15616" width="7.7109375" style="95" customWidth="1"/>
    <col min="15617" max="15617" width="77.140625" style="95" customWidth="1"/>
    <col min="15618" max="15618" width="30.42578125" style="95" customWidth="1"/>
    <col min="15619" max="15871" width="9.140625" style="95"/>
    <col min="15872" max="15872" width="7.7109375" style="95" customWidth="1"/>
    <col min="15873" max="15873" width="77.140625" style="95" customWidth="1"/>
    <col min="15874" max="15874" width="30.42578125" style="95" customWidth="1"/>
    <col min="15875" max="16127" width="9.140625" style="95"/>
    <col min="16128" max="16128" width="7.7109375" style="95" customWidth="1"/>
    <col min="16129" max="16129" width="77.140625" style="95" customWidth="1"/>
    <col min="16130" max="16130" width="30.42578125" style="95" customWidth="1"/>
    <col min="16131" max="16384" width="9.140625" style="95"/>
  </cols>
  <sheetData>
    <row r="1" spans="1:4" ht="55.5" customHeight="1" x14ac:dyDescent="0.25">
      <c r="A1" s="238" t="s">
        <v>985</v>
      </c>
      <c r="B1" s="430" t="s">
        <v>994</v>
      </c>
      <c r="C1" s="430"/>
      <c r="D1" s="430"/>
    </row>
    <row r="2" spans="1:4" ht="19.5" customHeight="1" x14ac:dyDescent="0.25">
      <c r="D2" s="70" t="s">
        <v>801</v>
      </c>
    </row>
    <row r="3" spans="1:4" ht="63.75" customHeight="1" x14ac:dyDescent="0.25">
      <c r="A3" s="169" t="s">
        <v>603</v>
      </c>
      <c r="B3" s="170" t="s">
        <v>816</v>
      </c>
      <c r="C3" s="217" t="s">
        <v>784</v>
      </c>
      <c r="D3" s="218" t="s">
        <v>585</v>
      </c>
    </row>
    <row r="4" spans="1:4" s="97" customFormat="1" ht="15.75" customHeight="1" x14ac:dyDescent="0.25">
      <c r="A4" s="171" t="s">
        <v>818</v>
      </c>
      <c r="B4" s="208" t="s">
        <v>87</v>
      </c>
      <c r="C4" s="214">
        <f>C5</f>
        <v>-301.39999999999998</v>
      </c>
      <c r="D4" s="419" t="s">
        <v>945</v>
      </c>
    </row>
    <row r="5" spans="1:4" s="98" customFormat="1" x14ac:dyDescent="0.25">
      <c r="A5" s="171" t="s">
        <v>810</v>
      </c>
      <c r="B5" s="209" t="s">
        <v>88</v>
      </c>
      <c r="C5" s="215">
        <f>C6+C18+C30</f>
        <v>-301.39999999999998</v>
      </c>
      <c r="D5" s="420"/>
    </row>
    <row r="6" spans="1:4" s="98" customFormat="1" ht="26.25" x14ac:dyDescent="0.25">
      <c r="A6" s="172"/>
      <c r="B6" s="199" t="s">
        <v>747</v>
      </c>
      <c r="C6" s="211">
        <f t="shared" ref="C6" si="0">SUM(C9:C17)</f>
        <v>-262.79999999999995</v>
      </c>
      <c r="D6" s="420"/>
    </row>
    <row r="7" spans="1:4" s="97" customFormat="1" ht="15.75" hidden="1" customHeight="1" x14ac:dyDescent="0.25">
      <c r="A7" s="171" t="s">
        <v>797</v>
      </c>
      <c r="B7" s="174" t="s">
        <v>223</v>
      </c>
      <c r="C7" s="206"/>
      <c r="D7" s="420"/>
    </row>
    <row r="8" spans="1:4" s="97" customFormat="1" ht="24" hidden="1" customHeight="1" x14ac:dyDescent="0.25">
      <c r="A8" s="172"/>
      <c r="B8" s="174" t="s">
        <v>224</v>
      </c>
      <c r="C8" s="206"/>
      <c r="D8" s="420"/>
    </row>
    <row r="9" spans="1:4" x14ac:dyDescent="0.25">
      <c r="A9" s="156"/>
      <c r="B9" s="174" t="s">
        <v>724</v>
      </c>
      <c r="C9" s="206">
        <v>-0.3</v>
      </c>
      <c r="D9" s="420"/>
    </row>
    <row r="10" spans="1:4" x14ac:dyDescent="0.25">
      <c r="A10" s="156"/>
      <c r="B10" s="174" t="s">
        <v>725</v>
      </c>
      <c r="C10" s="206">
        <v>-6.3</v>
      </c>
      <c r="D10" s="420"/>
    </row>
    <row r="11" spans="1:4" ht="22.5" customHeight="1" x14ac:dyDescent="0.25">
      <c r="A11" s="156"/>
      <c r="B11" s="174" t="s">
        <v>564</v>
      </c>
      <c r="C11" s="206">
        <v>-4.2</v>
      </c>
      <c r="D11" s="420"/>
    </row>
    <row r="12" spans="1:4" x14ac:dyDescent="0.25">
      <c r="A12" s="156"/>
      <c r="B12" s="174" t="s">
        <v>731</v>
      </c>
      <c r="C12" s="206">
        <v>3.2</v>
      </c>
      <c r="D12" s="420"/>
    </row>
    <row r="13" spans="1:4" ht="21.75" customHeight="1" x14ac:dyDescent="0.25">
      <c r="A13" s="156"/>
      <c r="B13" s="174" t="s">
        <v>601</v>
      </c>
      <c r="C13" s="206">
        <v>-5.3</v>
      </c>
      <c r="D13" s="420"/>
    </row>
    <row r="14" spans="1:4" x14ac:dyDescent="0.25">
      <c r="A14" s="155"/>
      <c r="B14" s="174" t="s">
        <v>602</v>
      </c>
      <c r="C14" s="206">
        <v>-2.1</v>
      </c>
      <c r="D14" s="420"/>
    </row>
    <row r="15" spans="1:4" x14ac:dyDescent="0.25">
      <c r="A15" s="173"/>
      <c r="B15" s="174" t="s">
        <v>563</v>
      </c>
      <c r="C15" s="206">
        <v>-11.4</v>
      </c>
      <c r="D15" s="420"/>
    </row>
    <row r="16" spans="1:4" ht="21" customHeight="1" x14ac:dyDescent="0.25">
      <c r="A16" s="173"/>
      <c r="B16" s="174" t="s">
        <v>562</v>
      </c>
      <c r="C16" s="206">
        <v>-41.8</v>
      </c>
      <c r="D16" s="420"/>
    </row>
    <row r="17" spans="1:4" x14ac:dyDescent="0.25">
      <c r="A17" s="173"/>
      <c r="B17" s="174" t="s">
        <v>561</v>
      </c>
      <c r="C17" s="206">
        <v>-194.6</v>
      </c>
      <c r="D17" s="420"/>
    </row>
    <row r="18" spans="1:4" ht="26.25" x14ac:dyDescent="0.25">
      <c r="A18" s="173"/>
      <c r="B18" s="199" t="s">
        <v>748</v>
      </c>
      <c r="C18" s="211">
        <f>SUM(C19:C28)</f>
        <v>-31.300000000000011</v>
      </c>
      <c r="D18" s="420"/>
    </row>
    <row r="19" spans="1:4" x14ac:dyDescent="0.25">
      <c r="A19" s="173"/>
      <c r="B19" s="197" t="s">
        <v>543</v>
      </c>
      <c r="C19" s="212">
        <v>-40.1</v>
      </c>
      <c r="D19" s="420"/>
    </row>
    <row r="20" spans="1:4" x14ac:dyDescent="0.25">
      <c r="A20" s="173"/>
      <c r="B20" s="210" t="s">
        <v>730</v>
      </c>
      <c r="C20" s="206">
        <v>-5.0999999999999996</v>
      </c>
      <c r="D20" s="420"/>
    </row>
    <row r="21" spans="1:4" x14ac:dyDescent="0.25">
      <c r="A21" s="173"/>
      <c r="B21" s="210" t="s">
        <v>723</v>
      </c>
      <c r="C21" s="206">
        <v>-0.1</v>
      </c>
      <c r="D21" s="420"/>
    </row>
    <row r="22" spans="1:4" x14ac:dyDescent="0.25">
      <c r="A22" s="155"/>
      <c r="B22" s="210" t="s">
        <v>29</v>
      </c>
      <c r="C22" s="206">
        <v>-0.1</v>
      </c>
      <c r="D22" s="420"/>
    </row>
    <row r="23" spans="1:4" x14ac:dyDescent="0.25">
      <c r="A23" s="156"/>
      <c r="B23" s="210" t="s">
        <v>722</v>
      </c>
      <c r="C23" s="206">
        <v>29.1</v>
      </c>
      <c r="D23" s="420"/>
    </row>
    <row r="24" spans="1:4" x14ac:dyDescent="0.25">
      <c r="A24" s="156"/>
      <c r="B24" s="174" t="s">
        <v>44</v>
      </c>
      <c r="C24" s="206">
        <v>-0.1</v>
      </c>
      <c r="D24" s="420"/>
    </row>
    <row r="25" spans="1:4" x14ac:dyDescent="0.25">
      <c r="A25" s="155"/>
      <c r="B25" s="210" t="s">
        <v>729</v>
      </c>
      <c r="C25" s="206">
        <v>-10.8</v>
      </c>
      <c r="D25" s="420"/>
    </row>
    <row r="26" spans="1:4" ht="15.75" hidden="1" customHeight="1" x14ac:dyDescent="0.25">
      <c r="A26" s="156"/>
      <c r="B26" s="210" t="s">
        <v>728</v>
      </c>
      <c r="C26" s="206">
        <v>-16.399999999999999</v>
      </c>
      <c r="D26" s="420"/>
    </row>
    <row r="27" spans="1:4" x14ac:dyDescent="0.25">
      <c r="A27" s="156"/>
      <c r="B27" s="210" t="s">
        <v>565</v>
      </c>
      <c r="C27" s="206">
        <v>12.9</v>
      </c>
      <c r="D27" s="420"/>
    </row>
    <row r="28" spans="1:4" x14ac:dyDescent="0.25">
      <c r="A28" s="155"/>
      <c r="B28" s="210" t="s">
        <v>727</v>
      </c>
      <c r="C28" s="206">
        <v>-0.6</v>
      </c>
      <c r="D28" s="420"/>
    </row>
    <row r="29" spans="1:4" ht="15.75" hidden="1" customHeight="1" x14ac:dyDescent="0.25">
      <c r="A29" s="156"/>
      <c r="B29" s="210" t="s">
        <v>31</v>
      </c>
      <c r="C29" s="206"/>
      <c r="D29" s="420"/>
    </row>
    <row r="30" spans="1:4" ht="26.25" x14ac:dyDescent="0.25">
      <c r="A30" s="156"/>
      <c r="B30" s="199" t="s">
        <v>749</v>
      </c>
      <c r="C30" s="205">
        <f>C31+C32</f>
        <v>-7.3000000000000007</v>
      </c>
      <c r="D30" s="420"/>
    </row>
    <row r="31" spans="1:4" x14ac:dyDescent="0.25">
      <c r="A31" s="156"/>
      <c r="B31" s="174" t="s">
        <v>807</v>
      </c>
      <c r="C31" s="206">
        <v>-6.9</v>
      </c>
      <c r="D31" s="420"/>
    </row>
    <row r="32" spans="1:4" x14ac:dyDescent="0.25">
      <c r="A32" s="156"/>
      <c r="B32" s="174" t="s">
        <v>808</v>
      </c>
      <c r="C32" s="206">
        <v>-0.4</v>
      </c>
      <c r="D32" s="421"/>
    </row>
    <row r="33" spans="1:4" s="99" customFormat="1" x14ac:dyDescent="0.25">
      <c r="A33" s="429" t="s">
        <v>341</v>
      </c>
      <c r="B33" s="429"/>
      <c r="C33" s="213">
        <f>C4</f>
        <v>-301.39999999999998</v>
      </c>
      <c r="D33" s="216"/>
    </row>
    <row r="36" spans="1:4" s="157" customFormat="1" ht="20.25" x14ac:dyDescent="0.3">
      <c r="B36" s="158"/>
      <c r="C36" s="159"/>
    </row>
  </sheetData>
  <mergeCells count="3">
    <mergeCell ref="A33:B33"/>
    <mergeCell ref="D4:D32"/>
    <mergeCell ref="B1:D1"/>
  </mergeCells>
  <pageMargins left="0.70866141732283472" right="0" top="0.27559055118110237" bottom="0" header="0.19685039370078741" footer="0.19685039370078741"/>
  <pageSetup paperSize="9" scale="7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"/>
  <sheetViews>
    <sheetView view="pageBreakPreview" zoomScale="90" zoomScaleNormal="100" zoomScaleSheetLayoutView="90" workbookViewId="0">
      <selection activeCell="D66" sqref="D66:D69"/>
    </sheetView>
  </sheetViews>
  <sheetFormatPr defaultRowHeight="15.75" x14ac:dyDescent="0.25"/>
  <cols>
    <col min="1" max="1" width="10" style="269" customWidth="1"/>
    <col min="2" max="2" width="52.85546875" style="268" customWidth="1"/>
    <col min="3" max="3" width="18.7109375" style="268" customWidth="1"/>
    <col min="4" max="4" width="28.42578125" style="268" customWidth="1"/>
    <col min="5" max="5" width="9.140625" style="268"/>
    <col min="6" max="6" width="18" style="268" customWidth="1"/>
    <col min="7" max="7" width="20" style="268" customWidth="1"/>
    <col min="8" max="252" width="9.140625" style="268"/>
    <col min="253" max="253" width="11.140625" style="268" customWidth="1"/>
    <col min="254" max="254" width="50.5703125" style="268" customWidth="1"/>
    <col min="255" max="255" width="16.28515625" style="268" customWidth="1"/>
    <col min="256" max="256" width="36" style="268" customWidth="1"/>
    <col min="257" max="508" width="9.140625" style="268"/>
    <col min="509" max="509" width="11.140625" style="268" customWidth="1"/>
    <col min="510" max="510" width="50.5703125" style="268" customWidth="1"/>
    <col min="511" max="511" width="16.28515625" style="268" customWidth="1"/>
    <col min="512" max="512" width="36" style="268" customWidth="1"/>
    <col min="513" max="764" width="9.140625" style="268"/>
    <col min="765" max="765" width="11.140625" style="268" customWidth="1"/>
    <col min="766" max="766" width="50.5703125" style="268" customWidth="1"/>
    <col min="767" max="767" width="16.28515625" style="268" customWidth="1"/>
    <col min="768" max="768" width="36" style="268" customWidth="1"/>
    <col min="769" max="1020" width="9.140625" style="268"/>
    <col min="1021" max="1021" width="11.140625" style="268" customWidth="1"/>
    <col min="1022" max="1022" width="50.5703125" style="268" customWidth="1"/>
    <col min="1023" max="1023" width="16.28515625" style="268" customWidth="1"/>
    <col min="1024" max="1024" width="36" style="268" customWidth="1"/>
    <col min="1025" max="1276" width="9.140625" style="268"/>
    <col min="1277" max="1277" width="11.140625" style="268" customWidth="1"/>
    <col min="1278" max="1278" width="50.5703125" style="268" customWidth="1"/>
    <col min="1279" max="1279" width="16.28515625" style="268" customWidth="1"/>
    <col min="1280" max="1280" width="36" style="268" customWidth="1"/>
    <col min="1281" max="1532" width="9.140625" style="268"/>
    <col min="1533" max="1533" width="11.140625" style="268" customWidth="1"/>
    <col min="1534" max="1534" width="50.5703125" style="268" customWidth="1"/>
    <col min="1535" max="1535" width="16.28515625" style="268" customWidth="1"/>
    <col min="1536" max="1536" width="36" style="268" customWidth="1"/>
    <col min="1537" max="1788" width="9.140625" style="268"/>
    <col min="1789" max="1789" width="11.140625" style="268" customWidth="1"/>
    <col min="1790" max="1790" width="50.5703125" style="268" customWidth="1"/>
    <col min="1791" max="1791" width="16.28515625" style="268" customWidth="1"/>
    <col min="1792" max="1792" width="36" style="268" customWidth="1"/>
    <col min="1793" max="2044" width="9.140625" style="268"/>
    <col min="2045" max="2045" width="11.140625" style="268" customWidth="1"/>
    <col min="2046" max="2046" width="50.5703125" style="268" customWidth="1"/>
    <col min="2047" max="2047" width="16.28515625" style="268" customWidth="1"/>
    <col min="2048" max="2048" width="36" style="268" customWidth="1"/>
    <col min="2049" max="2300" width="9.140625" style="268"/>
    <col min="2301" max="2301" width="11.140625" style="268" customWidth="1"/>
    <col min="2302" max="2302" width="50.5703125" style="268" customWidth="1"/>
    <col min="2303" max="2303" width="16.28515625" style="268" customWidth="1"/>
    <col min="2304" max="2304" width="36" style="268" customWidth="1"/>
    <col min="2305" max="2556" width="9.140625" style="268"/>
    <col min="2557" max="2557" width="11.140625" style="268" customWidth="1"/>
    <col min="2558" max="2558" width="50.5703125" style="268" customWidth="1"/>
    <col min="2559" max="2559" width="16.28515625" style="268" customWidth="1"/>
    <col min="2560" max="2560" width="36" style="268" customWidth="1"/>
    <col min="2561" max="2812" width="9.140625" style="268"/>
    <col min="2813" max="2813" width="11.140625" style="268" customWidth="1"/>
    <col min="2814" max="2814" width="50.5703125" style="268" customWidth="1"/>
    <col min="2815" max="2815" width="16.28515625" style="268" customWidth="1"/>
    <col min="2816" max="2816" width="36" style="268" customWidth="1"/>
    <col min="2817" max="3068" width="9.140625" style="268"/>
    <col min="3069" max="3069" width="11.140625" style="268" customWidth="1"/>
    <col min="3070" max="3070" width="50.5703125" style="268" customWidth="1"/>
    <col min="3071" max="3071" width="16.28515625" style="268" customWidth="1"/>
    <col min="3072" max="3072" width="36" style="268" customWidth="1"/>
    <col min="3073" max="3324" width="9.140625" style="268"/>
    <col min="3325" max="3325" width="11.140625" style="268" customWidth="1"/>
    <col min="3326" max="3326" width="50.5703125" style="268" customWidth="1"/>
    <col min="3327" max="3327" width="16.28515625" style="268" customWidth="1"/>
    <col min="3328" max="3328" width="36" style="268" customWidth="1"/>
    <col min="3329" max="3580" width="9.140625" style="268"/>
    <col min="3581" max="3581" width="11.140625" style="268" customWidth="1"/>
    <col min="3582" max="3582" width="50.5703125" style="268" customWidth="1"/>
    <col min="3583" max="3583" width="16.28515625" style="268" customWidth="1"/>
    <col min="3584" max="3584" width="36" style="268" customWidth="1"/>
    <col min="3585" max="3836" width="9.140625" style="268"/>
    <col min="3837" max="3837" width="11.140625" style="268" customWidth="1"/>
    <col min="3838" max="3838" width="50.5703125" style="268" customWidth="1"/>
    <col min="3839" max="3839" width="16.28515625" style="268" customWidth="1"/>
    <col min="3840" max="3840" width="36" style="268" customWidth="1"/>
    <col min="3841" max="4092" width="9.140625" style="268"/>
    <col min="4093" max="4093" width="11.140625" style="268" customWidth="1"/>
    <col min="4094" max="4094" width="50.5703125" style="268" customWidth="1"/>
    <col min="4095" max="4095" width="16.28515625" style="268" customWidth="1"/>
    <col min="4096" max="4096" width="36" style="268" customWidth="1"/>
    <col min="4097" max="4348" width="9.140625" style="268"/>
    <col min="4349" max="4349" width="11.140625" style="268" customWidth="1"/>
    <col min="4350" max="4350" width="50.5703125" style="268" customWidth="1"/>
    <col min="4351" max="4351" width="16.28515625" style="268" customWidth="1"/>
    <col min="4352" max="4352" width="36" style="268" customWidth="1"/>
    <col min="4353" max="4604" width="9.140625" style="268"/>
    <col min="4605" max="4605" width="11.140625" style="268" customWidth="1"/>
    <col min="4606" max="4606" width="50.5703125" style="268" customWidth="1"/>
    <col min="4607" max="4607" width="16.28515625" style="268" customWidth="1"/>
    <col min="4608" max="4608" width="36" style="268" customWidth="1"/>
    <col min="4609" max="4860" width="9.140625" style="268"/>
    <col min="4861" max="4861" width="11.140625" style="268" customWidth="1"/>
    <col min="4862" max="4862" width="50.5703125" style="268" customWidth="1"/>
    <col min="4863" max="4863" width="16.28515625" style="268" customWidth="1"/>
    <col min="4864" max="4864" width="36" style="268" customWidth="1"/>
    <col min="4865" max="5116" width="9.140625" style="268"/>
    <col min="5117" max="5117" width="11.140625" style="268" customWidth="1"/>
    <col min="5118" max="5118" width="50.5703125" style="268" customWidth="1"/>
    <col min="5119" max="5119" width="16.28515625" style="268" customWidth="1"/>
    <col min="5120" max="5120" width="36" style="268" customWidth="1"/>
    <col min="5121" max="5372" width="9.140625" style="268"/>
    <col min="5373" max="5373" width="11.140625" style="268" customWidth="1"/>
    <col min="5374" max="5374" width="50.5703125" style="268" customWidth="1"/>
    <col min="5375" max="5375" width="16.28515625" style="268" customWidth="1"/>
    <col min="5376" max="5376" width="36" style="268" customWidth="1"/>
    <col min="5377" max="5628" width="9.140625" style="268"/>
    <col min="5629" max="5629" width="11.140625" style="268" customWidth="1"/>
    <col min="5630" max="5630" width="50.5703125" style="268" customWidth="1"/>
    <col min="5631" max="5631" width="16.28515625" style="268" customWidth="1"/>
    <col min="5632" max="5632" width="36" style="268" customWidth="1"/>
    <col min="5633" max="5884" width="9.140625" style="268"/>
    <col min="5885" max="5885" width="11.140625" style="268" customWidth="1"/>
    <col min="5886" max="5886" width="50.5703125" style="268" customWidth="1"/>
    <col min="5887" max="5887" width="16.28515625" style="268" customWidth="1"/>
    <col min="5888" max="5888" width="36" style="268" customWidth="1"/>
    <col min="5889" max="6140" width="9.140625" style="268"/>
    <col min="6141" max="6141" width="11.140625" style="268" customWidth="1"/>
    <col min="6142" max="6142" width="50.5703125" style="268" customWidth="1"/>
    <col min="6143" max="6143" width="16.28515625" style="268" customWidth="1"/>
    <col min="6144" max="6144" width="36" style="268" customWidth="1"/>
    <col min="6145" max="6396" width="9.140625" style="268"/>
    <col min="6397" max="6397" width="11.140625" style="268" customWidth="1"/>
    <col min="6398" max="6398" width="50.5703125" style="268" customWidth="1"/>
    <col min="6399" max="6399" width="16.28515625" style="268" customWidth="1"/>
    <col min="6400" max="6400" width="36" style="268" customWidth="1"/>
    <col min="6401" max="6652" width="9.140625" style="268"/>
    <col min="6653" max="6653" width="11.140625" style="268" customWidth="1"/>
    <col min="6654" max="6654" width="50.5703125" style="268" customWidth="1"/>
    <col min="6655" max="6655" width="16.28515625" style="268" customWidth="1"/>
    <col min="6656" max="6656" width="36" style="268" customWidth="1"/>
    <col min="6657" max="6908" width="9.140625" style="268"/>
    <col min="6909" max="6909" width="11.140625" style="268" customWidth="1"/>
    <col min="6910" max="6910" width="50.5703125" style="268" customWidth="1"/>
    <col min="6911" max="6911" width="16.28515625" style="268" customWidth="1"/>
    <col min="6912" max="6912" width="36" style="268" customWidth="1"/>
    <col min="6913" max="7164" width="9.140625" style="268"/>
    <col min="7165" max="7165" width="11.140625" style="268" customWidth="1"/>
    <col min="7166" max="7166" width="50.5703125" style="268" customWidth="1"/>
    <col min="7167" max="7167" width="16.28515625" style="268" customWidth="1"/>
    <col min="7168" max="7168" width="36" style="268" customWidth="1"/>
    <col min="7169" max="7420" width="9.140625" style="268"/>
    <col min="7421" max="7421" width="11.140625" style="268" customWidth="1"/>
    <col min="7422" max="7422" width="50.5703125" style="268" customWidth="1"/>
    <col min="7423" max="7423" width="16.28515625" style="268" customWidth="1"/>
    <col min="7424" max="7424" width="36" style="268" customWidth="1"/>
    <col min="7425" max="7676" width="9.140625" style="268"/>
    <col min="7677" max="7677" width="11.140625" style="268" customWidth="1"/>
    <col min="7678" max="7678" width="50.5703125" style="268" customWidth="1"/>
    <col min="7679" max="7679" width="16.28515625" style="268" customWidth="1"/>
    <col min="7680" max="7680" width="36" style="268" customWidth="1"/>
    <col min="7681" max="7932" width="9.140625" style="268"/>
    <col min="7933" max="7933" width="11.140625" style="268" customWidth="1"/>
    <col min="7934" max="7934" width="50.5703125" style="268" customWidth="1"/>
    <col min="7935" max="7935" width="16.28515625" style="268" customWidth="1"/>
    <col min="7936" max="7936" width="36" style="268" customWidth="1"/>
    <col min="7937" max="8188" width="9.140625" style="268"/>
    <col min="8189" max="8189" width="11.140625" style="268" customWidth="1"/>
    <col min="8190" max="8190" width="50.5703125" style="268" customWidth="1"/>
    <col min="8191" max="8191" width="16.28515625" style="268" customWidth="1"/>
    <col min="8192" max="8192" width="36" style="268" customWidth="1"/>
    <col min="8193" max="8444" width="9.140625" style="268"/>
    <col min="8445" max="8445" width="11.140625" style="268" customWidth="1"/>
    <col min="8446" max="8446" width="50.5703125" style="268" customWidth="1"/>
    <col min="8447" max="8447" width="16.28515625" style="268" customWidth="1"/>
    <col min="8448" max="8448" width="36" style="268" customWidth="1"/>
    <col min="8449" max="8700" width="9.140625" style="268"/>
    <col min="8701" max="8701" width="11.140625" style="268" customWidth="1"/>
    <col min="8702" max="8702" width="50.5703125" style="268" customWidth="1"/>
    <col min="8703" max="8703" width="16.28515625" style="268" customWidth="1"/>
    <col min="8704" max="8704" width="36" style="268" customWidth="1"/>
    <col min="8705" max="8956" width="9.140625" style="268"/>
    <col min="8957" max="8957" width="11.140625" style="268" customWidth="1"/>
    <col min="8958" max="8958" width="50.5703125" style="268" customWidth="1"/>
    <col min="8959" max="8959" width="16.28515625" style="268" customWidth="1"/>
    <col min="8960" max="8960" width="36" style="268" customWidth="1"/>
    <col min="8961" max="9212" width="9.140625" style="268"/>
    <col min="9213" max="9213" width="11.140625" style="268" customWidth="1"/>
    <col min="9214" max="9214" width="50.5703125" style="268" customWidth="1"/>
    <col min="9215" max="9215" width="16.28515625" style="268" customWidth="1"/>
    <col min="9216" max="9216" width="36" style="268" customWidth="1"/>
    <col min="9217" max="9468" width="9.140625" style="268"/>
    <col min="9469" max="9469" width="11.140625" style="268" customWidth="1"/>
    <col min="9470" max="9470" width="50.5703125" style="268" customWidth="1"/>
    <col min="9471" max="9471" width="16.28515625" style="268" customWidth="1"/>
    <col min="9472" max="9472" width="36" style="268" customWidth="1"/>
    <col min="9473" max="9724" width="9.140625" style="268"/>
    <col min="9725" max="9725" width="11.140625" style="268" customWidth="1"/>
    <col min="9726" max="9726" width="50.5703125" style="268" customWidth="1"/>
    <col min="9727" max="9727" width="16.28515625" style="268" customWidth="1"/>
    <col min="9728" max="9728" width="36" style="268" customWidth="1"/>
    <col min="9729" max="9980" width="9.140625" style="268"/>
    <col min="9981" max="9981" width="11.140625" style="268" customWidth="1"/>
    <col min="9982" max="9982" width="50.5703125" style="268" customWidth="1"/>
    <col min="9983" max="9983" width="16.28515625" style="268" customWidth="1"/>
    <col min="9984" max="9984" width="36" style="268" customWidth="1"/>
    <col min="9985" max="10236" width="9.140625" style="268"/>
    <col min="10237" max="10237" width="11.140625" style="268" customWidth="1"/>
    <col min="10238" max="10238" width="50.5703125" style="268" customWidth="1"/>
    <col min="10239" max="10239" width="16.28515625" style="268" customWidth="1"/>
    <col min="10240" max="10240" width="36" style="268" customWidth="1"/>
    <col min="10241" max="10492" width="9.140625" style="268"/>
    <col min="10493" max="10493" width="11.140625" style="268" customWidth="1"/>
    <col min="10494" max="10494" width="50.5703125" style="268" customWidth="1"/>
    <col min="10495" max="10495" width="16.28515625" style="268" customWidth="1"/>
    <col min="10496" max="10496" width="36" style="268" customWidth="1"/>
    <col min="10497" max="10748" width="9.140625" style="268"/>
    <col min="10749" max="10749" width="11.140625" style="268" customWidth="1"/>
    <col min="10750" max="10750" width="50.5703125" style="268" customWidth="1"/>
    <col min="10751" max="10751" width="16.28515625" style="268" customWidth="1"/>
    <col min="10752" max="10752" width="36" style="268" customWidth="1"/>
    <col min="10753" max="11004" width="9.140625" style="268"/>
    <col min="11005" max="11005" width="11.140625" style="268" customWidth="1"/>
    <col min="11006" max="11006" width="50.5703125" style="268" customWidth="1"/>
    <col min="11007" max="11007" width="16.28515625" style="268" customWidth="1"/>
    <col min="11008" max="11008" width="36" style="268" customWidth="1"/>
    <col min="11009" max="11260" width="9.140625" style="268"/>
    <col min="11261" max="11261" width="11.140625" style="268" customWidth="1"/>
    <col min="11262" max="11262" width="50.5703125" style="268" customWidth="1"/>
    <col min="11263" max="11263" width="16.28515625" style="268" customWidth="1"/>
    <col min="11264" max="11264" width="36" style="268" customWidth="1"/>
    <col min="11265" max="11516" width="9.140625" style="268"/>
    <col min="11517" max="11517" width="11.140625" style="268" customWidth="1"/>
    <col min="11518" max="11518" width="50.5703125" style="268" customWidth="1"/>
    <col min="11519" max="11519" width="16.28515625" style="268" customWidth="1"/>
    <col min="11520" max="11520" width="36" style="268" customWidth="1"/>
    <col min="11521" max="11772" width="9.140625" style="268"/>
    <col min="11773" max="11773" width="11.140625" style="268" customWidth="1"/>
    <col min="11774" max="11774" width="50.5703125" style="268" customWidth="1"/>
    <col min="11775" max="11775" width="16.28515625" style="268" customWidth="1"/>
    <col min="11776" max="11776" width="36" style="268" customWidth="1"/>
    <col min="11777" max="12028" width="9.140625" style="268"/>
    <col min="12029" max="12029" width="11.140625" style="268" customWidth="1"/>
    <col min="12030" max="12030" width="50.5703125" style="268" customWidth="1"/>
    <col min="12031" max="12031" width="16.28515625" style="268" customWidth="1"/>
    <col min="12032" max="12032" width="36" style="268" customWidth="1"/>
    <col min="12033" max="12284" width="9.140625" style="268"/>
    <col min="12285" max="12285" width="11.140625" style="268" customWidth="1"/>
    <col min="12286" max="12286" width="50.5703125" style="268" customWidth="1"/>
    <col min="12287" max="12287" width="16.28515625" style="268" customWidth="1"/>
    <col min="12288" max="12288" width="36" style="268" customWidth="1"/>
    <col min="12289" max="12540" width="9.140625" style="268"/>
    <col min="12541" max="12541" width="11.140625" style="268" customWidth="1"/>
    <col min="12542" max="12542" width="50.5703125" style="268" customWidth="1"/>
    <col min="12543" max="12543" width="16.28515625" style="268" customWidth="1"/>
    <col min="12544" max="12544" width="36" style="268" customWidth="1"/>
    <col min="12545" max="12796" width="9.140625" style="268"/>
    <col min="12797" max="12797" width="11.140625" style="268" customWidth="1"/>
    <col min="12798" max="12798" width="50.5703125" style="268" customWidth="1"/>
    <col min="12799" max="12799" width="16.28515625" style="268" customWidth="1"/>
    <col min="12800" max="12800" width="36" style="268" customWidth="1"/>
    <col min="12801" max="13052" width="9.140625" style="268"/>
    <col min="13053" max="13053" width="11.140625" style="268" customWidth="1"/>
    <col min="13054" max="13054" width="50.5703125" style="268" customWidth="1"/>
    <col min="13055" max="13055" width="16.28515625" style="268" customWidth="1"/>
    <col min="13056" max="13056" width="36" style="268" customWidth="1"/>
    <col min="13057" max="13308" width="9.140625" style="268"/>
    <col min="13309" max="13309" width="11.140625" style="268" customWidth="1"/>
    <col min="13310" max="13310" width="50.5703125" style="268" customWidth="1"/>
    <col min="13311" max="13311" width="16.28515625" style="268" customWidth="1"/>
    <col min="13312" max="13312" width="36" style="268" customWidth="1"/>
    <col min="13313" max="13564" width="9.140625" style="268"/>
    <col min="13565" max="13565" width="11.140625" style="268" customWidth="1"/>
    <col min="13566" max="13566" width="50.5703125" style="268" customWidth="1"/>
    <col min="13567" max="13567" width="16.28515625" style="268" customWidth="1"/>
    <col min="13568" max="13568" width="36" style="268" customWidth="1"/>
    <col min="13569" max="13820" width="9.140625" style="268"/>
    <col min="13821" max="13821" width="11.140625" style="268" customWidth="1"/>
    <col min="13822" max="13822" width="50.5703125" style="268" customWidth="1"/>
    <col min="13823" max="13823" width="16.28515625" style="268" customWidth="1"/>
    <col min="13824" max="13824" width="36" style="268" customWidth="1"/>
    <col min="13825" max="14076" width="9.140625" style="268"/>
    <col min="14077" max="14077" width="11.140625" style="268" customWidth="1"/>
    <col min="14078" max="14078" width="50.5703125" style="268" customWidth="1"/>
    <col min="14079" max="14079" width="16.28515625" style="268" customWidth="1"/>
    <col min="14080" max="14080" width="36" style="268" customWidth="1"/>
    <col min="14081" max="14332" width="9.140625" style="268"/>
    <col min="14333" max="14333" width="11.140625" style="268" customWidth="1"/>
    <col min="14334" max="14334" width="50.5703125" style="268" customWidth="1"/>
    <col min="14335" max="14335" width="16.28515625" style="268" customWidth="1"/>
    <col min="14336" max="14336" width="36" style="268" customWidth="1"/>
    <col min="14337" max="14588" width="9.140625" style="268"/>
    <col min="14589" max="14589" width="11.140625" style="268" customWidth="1"/>
    <col min="14590" max="14590" width="50.5703125" style="268" customWidth="1"/>
    <col min="14591" max="14591" width="16.28515625" style="268" customWidth="1"/>
    <col min="14592" max="14592" width="36" style="268" customWidth="1"/>
    <col min="14593" max="14844" width="9.140625" style="268"/>
    <col min="14845" max="14845" width="11.140625" style="268" customWidth="1"/>
    <col min="14846" max="14846" width="50.5703125" style="268" customWidth="1"/>
    <col min="14847" max="14847" width="16.28515625" style="268" customWidth="1"/>
    <col min="14848" max="14848" width="36" style="268" customWidth="1"/>
    <col min="14849" max="15100" width="9.140625" style="268"/>
    <col min="15101" max="15101" width="11.140625" style="268" customWidth="1"/>
    <col min="15102" max="15102" width="50.5703125" style="268" customWidth="1"/>
    <col min="15103" max="15103" width="16.28515625" style="268" customWidth="1"/>
    <col min="15104" max="15104" width="36" style="268" customWidth="1"/>
    <col min="15105" max="15356" width="9.140625" style="268"/>
    <col min="15357" max="15357" width="11.140625" style="268" customWidth="1"/>
    <col min="15358" max="15358" width="50.5703125" style="268" customWidth="1"/>
    <col min="15359" max="15359" width="16.28515625" style="268" customWidth="1"/>
    <col min="15360" max="15360" width="36" style="268" customWidth="1"/>
    <col min="15361" max="15612" width="9.140625" style="268"/>
    <col min="15613" max="15613" width="11.140625" style="268" customWidth="1"/>
    <col min="15614" max="15614" width="50.5703125" style="268" customWidth="1"/>
    <col min="15615" max="15615" width="16.28515625" style="268" customWidth="1"/>
    <col min="15616" max="15616" width="36" style="268" customWidth="1"/>
    <col min="15617" max="15868" width="9.140625" style="268"/>
    <col min="15869" max="15869" width="11.140625" style="268" customWidth="1"/>
    <col min="15870" max="15870" width="50.5703125" style="268" customWidth="1"/>
    <col min="15871" max="15871" width="16.28515625" style="268" customWidth="1"/>
    <col min="15872" max="15872" width="36" style="268" customWidth="1"/>
    <col min="15873" max="16124" width="9.140625" style="268"/>
    <col min="16125" max="16125" width="11.140625" style="268" customWidth="1"/>
    <col min="16126" max="16126" width="50.5703125" style="268" customWidth="1"/>
    <col min="16127" max="16127" width="16.28515625" style="268" customWidth="1"/>
    <col min="16128" max="16128" width="36" style="268" customWidth="1"/>
    <col min="16129" max="16384" width="9.140625" style="268"/>
  </cols>
  <sheetData>
    <row r="1" spans="1:8" ht="93.75" customHeight="1" x14ac:dyDescent="0.25">
      <c r="A1" s="263" t="s">
        <v>782</v>
      </c>
      <c r="B1" s="405" t="s">
        <v>1009</v>
      </c>
      <c r="C1" s="405"/>
      <c r="D1" s="405"/>
    </row>
    <row r="2" spans="1:8" x14ac:dyDescent="0.25">
      <c r="D2" s="270" t="s">
        <v>801</v>
      </c>
    </row>
    <row r="3" spans="1:8" ht="25.5" x14ac:dyDescent="0.25">
      <c r="A3" s="271" t="s">
        <v>603</v>
      </c>
      <c r="B3" s="272" t="s">
        <v>232</v>
      </c>
      <c r="C3" s="273" t="s">
        <v>784</v>
      </c>
      <c r="D3" s="274" t="s">
        <v>585</v>
      </c>
    </row>
    <row r="4" spans="1:8" s="314" customFormat="1" ht="12.75" x14ac:dyDescent="0.2">
      <c r="A4" s="275" t="s">
        <v>1048</v>
      </c>
      <c r="B4" s="313" t="s">
        <v>246</v>
      </c>
      <c r="C4" s="312">
        <f>C5</f>
        <v>340.9</v>
      </c>
      <c r="D4" s="431" t="s">
        <v>1051</v>
      </c>
    </row>
    <row r="5" spans="1:8" s="314" customFormat="1" ht="38.25" x14ac:dyDescent="0.2">
      <c r="A5" s="275"/>
      <c r="B5" s="315" t="s">
        <v>623</v>
      </c>
      <c r="C5" s="311">
        <v>340.9</v>
      </c>
      <c r="D5" s="432"/>
    </row>
    <row r="6" spans="1:8" s="314" customFormat="1" ht="12.75" x14ac:dyDescent="0.2">
      <c r="A6" s="275" t="s">
        <v>797</v>
      </c>
      <c r="B6" s="209" t="s">
        <v>113</v>
      </c>
      <c r="C6" s="312">
        <f>C7</f>
        <v>514</v>
      </c>
      <c r="D6" s="432"/>
      <c r="F6" s="320"/>
    </row>
    <row r="7" spans="1:8" s="314" customFormat="1" ht="25.5" x14ac:dyDescent="0.2">
      <c r="A7" s="275"/>
      <c r="B7" s="315" t="s">
        <v>271</v>
      </c>
      <c r="C7" s="311">
        <v>514</v>
      </c>
      <c r="D7" s="432"/>
      <c r="F7" s="320"/>
    </row>
    <row r="8" spans="1:8" s="314" customFormat="1" ht="12.75" x14ac:dyDescent="0.2">
      <c r="A8" s="275" t="s">
        <v>800</v>
      </c>
      <c r="B8" s="209" t="s">
        <v>123</v>
      </c>
      <c r="C8" s="312">
        <f>C9+C10+C11+C12</f>
        <v>5944.2</v>
      </c>
      <c r="D8" s="432"/>
    </row>
    <row r="9" spans="1:8" s="314" customFormat="1" ht="51" x14ac:dyDescent="0.2">
      <c r="A9" s="275"/>
      <c r="B9" s="315" t="s">
        <v>704</v>
      </c>
      <c r="C9" s="311">
        <v>85.3</v>
      </c>
      <c r="D9" s="432"/>
    </row>
    <row r="10" spans="1:8" s="314" customFormat="1" ht="25.5" x14ac:dyDescent="0.2">
      <c r="A10" s="275"/>
      <c r="B10" s="315" t="s">
        <v>1015</v>
      </c>
      <c r="C10" s="311">
        <v>4153.8999999999996</v>
      </c>
      <c r="D10" s="432"/>
    </row>
    <row r="11" spans="1:8" s="314" customFormat="1" ht="51" x14ac:dyDescent="0.2">
      <c r="A11" s="275"/>
      <c r="B11" s="315" t="s">
        <v>275</v>
      </c>
      <c r="C11" s="311">
        <v>205</v>
      </c>
      <c r="D11" s="432"/>
      <c r="H11" s="320"/>
    </row>
    <row r="12" spans="1:8" s="314" customFormat="1" ht="51" x14ac:dyDescent="0.2">
      <c r="A12" s="275"/>
      <c r="B12" s="174" t="s">
        <v>275</v>
      </c>
      <c r="C12" s="311">
        <v>1500</v>
      </c>
      <c r="D12" s="432"/>
      <c r="G12" s="320"/>
    </row>
    <row r="13" spans="1:8" s="314" customFormat="1" ht="12.75" x14ac:dyDescent="0.2">
      <c r="A13" s="275" t="s">
        <v>313</v>
      </c>
      <c r="B13" s="236" t="s">
        <v>133</v>
      </c>
      <c r="C13" s="312">
        <f>C14+C15+C16+C17</f>
        <v>-7323.9</v>
      </c>
      <c r="D13" s="432"/>
    </row>
    <row r="14" spans="1:8" s="314" customFormat="1" ht="63.75" x14ac:dyDescent="0.2">
      <c r="A14" s="275"/>
      <c r="B14" s="315" t="s">
        <v>692</v>
      </c>
      <c r="C14" s="311">
        <v>-681.4</v>
      </c>
      <c r="D14" s="432"/>
    </row>
    <row r="15" spans="1:8" s="314" customFormat="1" ht="25.5" x14ac:dyDescent="0.2">
      <c r="A15" s="275"/>
      <c r="B15" s="315" t="s">
        <v>1046</v>
      </c>
      <c r="C15" s="311">
        <v>157.5</v>
      </c>
      <c r="D15" s="432"/>
    </row>
    <row r="16" spans="1:8" s="314" customFormat="1" ht="63.75" x14ac:dyDescent="0.2">
      <c r="A16" s="275"/>
      <c r="B16" s="317" t="s">
        <v>279</v>
      </c>
      <c r="C16" s="311">
        <v>100</v>
      </c>
      <c r="D16" s="432"/>
    </row>
    <row r="17" spans="1:4" s="314" customFormat="1" ht="76.5" x14ac:dyDescent="0.2">
      <c r="A17" s="275"/>
      <c r="B17" s="315" t="s">
        <v>741</v>
      </c>
      <c r="C17" s="311">
        <v>-6900</v>
      </c>
      <c r="D17" s="432"/>
    </row>
    <row r="18" spans="1:4" s="314" customFormat="1" ht="12.75" x14ac:dyDescent="0.2">
      <c r="A18" s="282" t="s">
        <v>788</v>
      </c>
      <c r="B18" s="316" t="s">
        <v>177</v>
      </c>
      <c r="C18" s="319">
        <f>C19</f>
        <v>524.79999999999995</v>
      </c>
      <c r="D18" s="432"/>
    </row>
    <row r="19" spans="1:4" s="314" customFormat="1" ht="76.5" x14ac:dyDescent="0.2">
      <c r="A19" s="271"/>
      <c r="B19" s="315" t="s">
        <v>772</v>
      </c>
      <c r="C19" s="318">
        <v>524.79999999999995</v>
      </c>
      <c r="D19" s="433"/>
    </row>
    <row r="20" spans="1:4" ht="26.25" x14ac:dyDescent="0.25">
      <c r="A20" s="275" t="s">
        <v>1016</v>
      </c>
      <c r="B20" s="236" t="s">
        <v>58</v>
      </c>
      <c r="C20" s="312">
        <f>C21+C22+C23</f>
        <v>9</v>
      </c>
      <c r="D20" s="431" t="s">
        <v>1045</v>
      </c>
    </row>
    <row r="21" spans="1:4" x14ac:dyDescent="0.25">
      <c r="A21" s="271"/>
      <c r="B21" s="276" t="s">
        <v>210</v>
      </c>
      <c r="C21" s="311">
        <v>188</v>
      </c>
      <c r="D21" s="432"/>
    </row>
    <row r="22" spans="1:4" ht="26.25" x14ac:dyDescent="0.25">
      <c r="A22" s="271"/>
      <c r="B22" s="276" t="s">
        <v>211</v>
      </c>
      <c r="C22" s="311">
        <v>-125</v>
      </c>
      <c r="D22" s="432"/>
    </row>
    <row r="23" spans="1:4" x14ac:dyDescent="0.25">
      <c r="A23" s="271"/>
      <c r="B23" s="276" t="s">
        <v>212</v>
      </c>
      <c r="C23" s="311">
        <v>-54</v>
      </c>
      <c r="D23" s="432"/>
    </row>
    <row r="24" spans="1:4" x14ac:dyDescent="0.25">
      <c r="A24" s="275" t="s">
        <v>810</v>
      </c>
      <c r="B24" s="236" t="s">
        <v>108</v>
      </c>
      <c r="C24" s="312">
        <f>C25</f>
        <v>-9</v>
      </c>
      <c r="D24" s="432"/>
    </row>
    <row r="25" spans="1:4" x14ac:dyDescent="0.25">
      <c r="A25" s="271"/>
      <c r="B25" s="276" t="s">
        <v>26</v>
      </c>
      <c r="C25" s="311">
        <v>-9</v>
      </c>
      <c r="D25" s="433"/>
    </row>
    <row r="26" spans="1:4" ht="31.5" customHeight="1" x14ac:dyDescent="0.25">
      <c r="A26" s="275" t="s">
        <v>1040</v>
      </c>
      <c r="B26" s="236" t="s">
        <v>72</v>
      </c>
      <c r="C26" s="307">
        <f>C27</f>
        <v>311.2</v>
      </c>
      <c r="D26" s="442" t="s">
        <v>1043</v>
      </c>
    </row>
    <row r="27" spans="1:4" ht="27.75" customHeight="1" x14ac:dyDescent="0.25">
      <c r="A27" s="275"/>
      <c r="B27" s="276" t="s">
        <v>1041</v>
      </c>
      <c r="C27" s="277">
        <v>311.2</v>
      </c>
      <c r="D27" s="442"/>
    </row>
    <row r="28" spans="1:4" ht="27.75" customHeight="1" x14ac:dyDescent="0.25">
      <c r="A28" s="275" t="s">
        <v>1016</v>
      </c>
      <c r="B28" s="236" t="s">
        <v>60</v>
      </c>
      <c r="C28" s="280">
        <f>C29</f>
        <v>-311.2</v>
      </c>
      <c r="D28" s="442"/>
    </row>
    <row r="29" spans="1:4" ht="27.75" customHeight="1" x14ac:dyDescent="0.25">
      <c r="A29" s="275"/>
      <c r="B29" s="276" t="s">
        <v>8</v>
      </c>
      <c r="C29" s="309">
        <v>-311.2</v>
      </c>
      <c r="D29" s="442"/>
    </row>
    <row r="30" spans="1:4" x14ac:dyDescent="0.25">
      <c r="A30" s="282" t="s">
        <v>797</v>
      </c>
      <c r="B30" s="236" t="s">
        <v>108</v>
      </c>
      <c r="C30" s="302">
        <f>C31</f>
        <v>412.2</v>
      </c>
      <c r="D30" s="431" t="s">
        <v>1049</v>
      </c>
    </row>
    <row r="31" spans="1:4" ht="39" x14ac:dyDescent="0.25">
      <c r="A31" s="271"/>
      <c r="B31" s="199" t="s">
        <v>6</v>
      </c>
      <c r="C31" s="302">
        <f>C32+C33+C34</f>
        <v>412.2</v>
      </c>
      <c r="D31" s="432"/>
    </row>
    <row r="32" spans="1:4" x14ac:dyDescent="0.25">
      <c r="A32" s="271"/>
      <c r="B32" s="174" t="s">
        <v>110</v>
      </c>
      <c r="C32" s="175">
        <v>100.5</v>
      </c>
      <c r="D32" s="432"/>
    </row>
    <row r="33" spans="1:6" x14ac:dyDescent="0.25">
      <c r="A33" s="271"/>
      <c r="B33" s="174" t="s">
        <v>111</v>
      </c>
      <c r="C33" s="175">
        <v>281.5</v>
      </c>
      <c r="D33" s="432"/>
    </row>
    <row r="34" spans="1:6" x14ac:dyDescent="0.25">
      <c r="A34" s="271"/>
      <c r="B34" s="174" t="s">
        <v>1047</v>
      </c>
      <c r="C34" s="300">
        <v>30.2</v>
      </c>
      <c r="D34" s="433"/>
    </row>
    <row r="35" spans="1:6" x14ac:dyDescent="0.25">
      <c r="A35" s="275" t="s">
        <v>313</v>
      </c>
      <c r="B35" s="236" t="s">
        <v>133</v>
      </c>
      <c r="C35" s="304">
        <f>C36</f>
        <v>587.79999999999995</v>
      </c>
      <c r="D35" s="441" t="s">
        <v>1050</v>
      </c>
    </row>
    <row r="36" spans="1:6" x14ac:dyDescent="0.25">
      <c r="A36" s="271"/>
      <c r="B36" s="174" t="s">
        <v>613</v>
      </c>
      <c r="C36" s="300">
        <v>587.79999999999995</v>
      </c>
      <c r="D36" s="441"/>
    </row>
    <row r="37" spans="1:6" x14ac:dyDescent="0.25">
      <c r="A37" s="275" t="s">
        <v>810</v>
      </c>
      <c r="B37" s="236" t="s">
        <v>108</v>
      </c>
      <c r="C37" s="280">
        <f>C38</f>
        <v>-79</v>
      </c>
      <c r="D37" s="441" t="s">
        <v>1020</v>
      </c>
    </row>
    <row r="38" spans="1:6" x14ac:dyDescent="0.25">
      <c r="A38" s="281"/>
      <c r="B38" s="276" t="s">
        <v>28</v>
      </c>
      <c r="C38" s="277">
        <v>-79</v>
      </c>
      <c r="D38" s="441"/>
    </row>
    <row r="39" spans="1:6" x14ac:dyDescent="0.25">
      <c r="A39" s="281" t="s">
        <v>797</v>
      </c>
      <c r="B39" s="236" t="s">
        <v>113</v>
      </c>
      <c r="C39" s="280">
        <f>C40</f>
        <v>-1000</v>
      </c>
      <c r="D39" s="441"/>
    </row>
    <row r="40" spans="1:6" ht="51.75" x14ac:dyDescent="0.25">
      <c r="A40" s="281"/>
      <c r="B40" s="276" t="s">
        <v>625</v>
      </c>
      <c r="C40" s="277">
        <v>-1000</v>
      </c>
      <c r="D40" s="441"/>
    </row>
    <row r="41" spans="1:6" x14ac:dyDescent="0.25">
      <c r="A41" s="275" t="s">
        <v>1019</v>
      </c>
      <c r="B41" s="267" t="s">
        <v>184</v>
      </c>
      <c r="C41" s="280">
        <f>C42</f>
        <v>-35</v>
      </c>
      <c r="D41" s="441"/>
    </row>
    <row r="42" spans="1:6" ht="26.25" x14ac:dyDescent="0.25">
      <c r="A42" s="282"/>
      <c r="B42" s="276" t="s">
        <v>796</v>
      </c>
      <c r="C42" s="277">
        <v>-35</v>
      </c>
      <c r="D42" s="441"/>
      <c r="F42" s="323"/>
    </row>
    <row r="43" spans="1:6" x14ac:dyDescent="0.25">
      <c r="A43" s="275" t="s">
        <v>813</v>
      </c>
      <c r="B43" s="236" t="s">
        <v>74</v>
      </c>
      <c r="C43" s="280">
        <f>C44</f>
        <v>114</v>
      </c>
      <c r="D43" s="441"/>
    </row>
    <row r="44" spans="1:6" ht="29.25" customHeight="1" x14ac:dyDescent="0.25">
      <c r="A44" s="282"/>
      <c r="B44" s="276" t="s">
        <v>215</v>
      </c>
      <c r="C44" s="277">
        <v>114</v>
      </c>
      <c r="D44" s="441"/>
    </row>
    <row r="45" spans="1:6" ht="18" customHeight="1" x14ac:dyDescent="0.25">
      <c r="A45" s="282" t="s">
        <v>314</v>
      </c>
      <c r="B45" s="194" t="s">
        <v>135</v>
      </c>
      <c r="C45" s="308">
        <f>C46+C47</f>
        <v>-1350</v>
      </c>
      <c r="D45" s="436" t="s">
        <v>1042</v>
      </c>
    </row>
    <row r="46" spans="1:6" x14ac:dyDescent="0.25">
      <c r="A46" s="278"/>
      <c r="B46" s="174" t="s">
        <v>161</v>
      </c>
      <c r="C46" s="175">
        <v>-1100</v>
      </c>
      <c r="D46" s="437"/>
    </row>
    <row r="47" spans="1:6" x14ac:dyDescent="0.25">
      <c r="A47" s="275"/>
      <c r="B47" s="174" t="s">
        <v>160</v>
      </c>
      <c r="C47" s="175">
        <v>-250</v>
      </c>
      <c r="D47" s="437"/>
    </row>
    <row r="48" spans="1:6" x14ac:dyDescent="0.25">
      <c r="A48" s="282" t="s">
        <v>788</v>
      </c>
      <c r="B48" s="236" t="s">
        <v>177</v>
      </c>
      <c r="C48" s="310">
        <f>SUM(C49:C52)</f>
        <v>1350</v>
      </c>
      <c r="D48" s="437"/>
    </row>
    <row r="49" spans="1:4" x14ac:dyDescent="0.25">
      <c r="A49" s="275"/>
      <c r="B49" s="174" t="s">
        <v>291</v>
      </c>
      <c r="C49" s="175">
        <v>2015.8</v>
      </c>
      <c r="D49" s="437"/>
    </row>
    <row r="50" spans="1:4" ht="15.75" customHeight="1" x14ac:dyDescent="0.25">
      <c r="A50" s="275"/>
      <c r="B50" s="174" t="s">
        <v>667</v>
      </c>
      <c r="C50" s="175">
        <v>-636.70000000000005</v>
      </c>
      <c r="D50" s="437"/>
    </row>
    <row r="51" spans="1:4" ht="19.5" customHeight="1" x14ac:dyDescent="0.25">
      <c r="A51" s="275"/>
      <c r="B51" s="174" t="s">
        <v>615</v>
      </c>
      <c r="C51" s="175">
        <v>219.2</v>
      </c>
      <c r="D51" s="437"/>
    </row>
    <row r="52" spans="1:4" ht="19.5" customHeight="1" x14ac:dyDescent="0.25">
      <c r="A52" s="275"/>
      <c r="B52" s="174" t="s">
        <v>164</v>
      </c>
      <c r="C52" s="175">
        <v>-248.3</v>
      </c>
      <c r="D52" s="438"/>
    </row>
    <row r="53" spans="1:4" ht="15.75" customHeight="1" x14ac:dyDescent="0.25">
      <c r="A53" s="275" t="s">
        <v>1016</v>
      </c>
      <c r="B53" s="236" t="s">
        <v>60</v>
      </c>
      <c r="C53" s="264">
        <f>C54</f>
        <v>-957</v>
      </c>
      <c r="D53" s="436" t="s">
        <v>1039</v>
      </c>
    </row>
    <row r="54" spans="1:4" x14ac:dyDescent="0.25">
      <c r="A54" s="275"/>
      <c r="B54" s="276" t="s">
        <v>213</v>
      </c>
      <c r="C54" s="279">
        <v>-957</v>
      </c>
      <c r="D54" s="437"/>
    </row>
    <row r="55" spans="1:4" ht="26.25" x14ac:dyDescent="0.25">
      <c r="A55" s="275" t="s">
        <v>817</v>
      </c>
      <c r="B55" s="236" t="s">
        <v>64</v>
      </c>
      <c r="C55" s="236">
        <f>C56</f>
        <v>-105.3</v>
      </c>
      <c r="D55" s="437"/>
    </row>
    <row r="56" spans="1:4" x14ac:dyDescent="0.25">
      <c r="A56" s="275"/>
      <c r="B56" s="276" t="s">
        <v>66</v>
      </c>
      <c r="C56" s="276">
        <v>-105.3</v>
      </c>
      <c r="D56" s="437"/>
    </row>
    <row r="57" spans="1:4" x14ac:dyDescent="0.25">
      <c r="A57" s="275" t="s">
        <v>813</v>
      </c>
      <c r="B57" s="236" t="s">
        <v>74</v>
      </c>
      <c r="C57" s="236">
        <f>C58</f>
        <v>-205.1</v>
      </c>
      <c r="D57" s="437"/>
    </row>
    <row r="58" spans="1:4" ht="26.25" x14ac:dyDescent="0.25">
      <c r="A58" s="275"/>
      <c r="B58" s="276" t="s">
        <v>215</v>
      </c>
      <c r="C58" s="276">
        <v>-205.1</v>
      </c>
      <c r="D58" s="437"/>
    </row>
    <row r="59" spans="1:4" x14ac:dyDescent="0.25">
      <c r="A59" s="275" t="s">
        <v>315</v>
      </c>
      <c r="B59" s="236" t="s">
        <v>145</v>
      </c>
      <c r="C59" s="236">
        <f>C60</f>
        <v>-51.4</v>
      </c>
      <c r="D59" s="437"/>
    </row>
    <row r="60" spans="1:4" ht="26.25" x14ac:dyDescent="0.25">
      <c r="A60" s="275"/>
      <c r="B60" s="276" t="s">
        <v>283</v>
      </c>
      <c r="C60" s="276">
        <v>-51.4</v>
      </c>
      <c r="D60" s="437"/>
    </row>
    <row r="61" spans="1:4" x14ac:dyDescent="0.25">
      <c r="A61" s="275"/>
      <c r="B61" s="236" t="s">
        <v>202</v>
      </c>
      <c r="C61" s="236">
        <f>C62</f>
        <v>-24.2</v>
      </c>
      <c r="D61" s="437"/>
    </row>
    <row r="62" spans="1:4" ht="26.25" x14ac:dyDescent="0.25">
      <c r="A62" s="275"/>
      <c r="B62" s="276" t="s">
        <v>304</v>
      </c>
      <c r="C62" s="276">
        <v>-24.2</v>
      </c>
      <c r="D62" s="437"/>
    </row>
    <row r="63" spans="1:4" x14ac:dyDescent="0.25">
      <c r="A63" s="275" t="s">
        <v>813</v>
      </c>
      <c r="B63" s="236" t="s">
        <v>74</v>
      </c>
      <c r="C63" s="236">
        <f>C64</f>
        <v>1343</v>
      </c>
      <c r="D63" s="437"/>
    </row>
    <row r="64" spans="1:4" x14ac:dyDescent="0.25">
      <c r="A64" s="275"/>
      <c r="B64" s="276" t="s">
        <v>1011</v>
      </c>
      <c r="C64" s="276">
        <v>1343</v>
      </c>
      <c r="D64" s="437"/>
    </row>
    <row r="65" spans="1:4" ht="18.75" hidden="1" customHeight="1" x14ac:dyDescent="0.25">
      <c r="A65" s="434" t="s">
        <v>720</v>
      </c>
      <c r="B65" s="435"/>
      <c r="C65" s="279">
        <f>C63+C61+C59+C57+C55+C53</f>
        <v>0</v>
      </c>
      <c r="D65" s="438"/>
    </row>
    <row r="66" spans="1:4" ht="15.75" customHeight="1" x14ac:dyDescent="0.25">
      <c r="A66" s="275" t="s">
        <v>1018</v>
      </c>
      <c r="B66" s="236" t="s">
        <v>54</v>
      </c>
      <c r="C66" s="280">
        <f>C67</f>
        <v>-87.900000000000034</v>
      </c>
      <c r="D66" s="431" t="s">
        <v>1017</v>
      </c>
    </row>
    <row r="67" spans="1:4" ht="26.25" x14ac:dyDescent="0.25">
      <c r="A67" s="275" t="s">
        <v>817</v>
      </c>
      <c r="B67" s="236" t="s">
        <v>64</v>
      </c>
      <c r="C67" s="280">
        <f>C68+C69</f>
        <v>-87.900000000000034</v>
      </c>
      <c r="D67" s="432"/>
    </row>
    <row r="68" spans="1:4" ht="26.25" x14ac:dyDescent="0.25">
      <c r="A68" s="275"/>
      <c r="B68" s="276" t="s">
        <v>619</v>
      </c>
      <c r="C68" s="277">
        <v>-518.6</v>
      </c>
      <c r="D68" s="432"/>
    </row>
    <row r="69" spans="1:4" ht="26.25" x14ac:dyDescent="0.25">
      <c r="A69" s="275"/>
      <c r="B69" s="174" t="s">
        <v>618</v>
      </c>
      <c r="C69" s="277">
        <v>430.7</v>
      </c>
      <c r="D69" s="433"/>
    </row>
    <row r="70" spans="1:4" hidden="1" x14ac:dyDescent="0.25">
      <c r="A70" s="275"/>
      <c r="B70" s="276"/>
      <c r="C70" s="277"/>
      <c r="D70" s="289"/>
    </row>
    <row r="71" spans="1:4" hidden="1" x14ac:dyDescent="0.25">
      <c r="A71" s="275"/>
      <c r="B71" s="276"/>
      <c r="C71" s="277"/>
      <c r="D71" s="289"/>
    </row>
    <row r="72" spans="1:4" hidden="1" x14ac:dyDescent="0.25">
      <c r="A72" s="275"/>
      <c r="B72" s="276"/>
      <c r="C72" s="277"/>
      <c r="D72" s="289"/>
    </row>
    <row r="73" spans="1:4" hidden="1" x14ac:dyDescent="0.25"/>
    <row r="74" spans="1:4" hidden="1" x14ac:dyDescent="0.25"/>
    <row r="75" spans="1:4" hidden="1" x14ac:dyDescent="0.25"/>
    <row r="76" spans="1:4" hidden="1" x14ac:dyDescent="0.25"/>
    <row r="77" spans="1:4" hidden="1" x14ac:dyDescent="0.25"/>
    <row r="78" spans="1:4" hidden="1" x14ac:dyDescent="0.25"/>
    <row r="79" spans="1:4" hidden="1" x14ac:dyDescent="0.25"/>
    <row r="80" spans="1:4" hidden="1" x14ac:dyDescent="0.25"/>
    <row r="81" spans="1:4" hidden="1" x14ac:dyDescent="0.25">
      <c r="A81" s="275" t="s">
        <v>800</v>
      </c>
      <c r="B81" s="236" t="s">
        <v>123</v>
      </c>
      <c r="C81" s="280">
        <f>C82</f>
        <v>0</v>
      </c>
      <c r="D81" s="441" t="s">
        <v>1021</v>
      </c>
    </row>
    <row r="82" spans="1:4" ht="30" hidden="1" customHeight="1" x14ac:dyDescent="0.25">
      <c r="A82" s="275"/>
      <c r="B82" s="276" t="s">
        <v>1015</v>
      </c>
      <c r="C82" s="277"/>
      <c r="D82" s="441"/>
    </row>
    <row r="83" spans="1:4" ht="39" hidden="1" customHeight="1" x14ac:dyDescent="0.25">
      <c r="A83" s="275"/>
      <c r="B83" s="283" t="s">
        <v>750</v>
      </c>
      <c r="C83" s="284"/>
      <c r="D83" s="285"/>
    </row>
    <row r="84" spans="1:4" ht="15" customHeight="1" x14ac:dyDescent="0.25">
      <c r="A84" s="282" t="s">
        <v>314</v>
      </c>
      <c r="B84" s="194" t="s">
        <v>135</v>
      </c>
      <c r="C84" s="286">
        <f>C85</f>
        <v>400</v>
      </c>
      <c r="D84" s="432" t="s">
        <v>1023</v>
      </c>
    </row>
    <row r="85" spans="1:4" x14ac:dyDescent="0.25">
      <c r="A85" s="287"/>
      <c r="B85" s="276" t="s">
        <v>556</v>
      </c>
      <c r="C85" s="277">
        <v>400</v>
      </c>
      <c r="D85" s="432"/>
    </row>
    <row r="86" spans="1:4" ht="20.25" customHeight="1" x14ac:dyDescent="0.25">
      <c r="A86" s="282" t="s">
        <v>315</v>
      </c>
      <c r="B86" s="102" t="s">
        <v>145</v>
      </c>
      <c r="C86" s="280">
        <f>C87</f>
        <v>334.3</v>
      </c>
      <c r="D86" s="432"/>
    </row>
    <row r="87" spans="1:4" ht="20.25" customHeight="1" x14ac:dyDescent="0.25">
      <c r="A87" s="282"/>
      <c r="B87" s="276" t="s">
        <v>941</v>
      </c>
      <c r="C87" s="277">
        <v>334.3</v>
      </c>
      <c r="D87" s="432"/>
    </row>
    <row r="88" spans="1:4" ht="20.25" customHeight="1" x14ac:dyDescent="0.25">
      <c r="A88" s="282" t="s">
        <v>788</v>
      </c>
      <c r="B88" s="102" t="s">
        <v>177</v>
      </c>
      <c r="C88" s="280">
        <f>C89</f>
        <v>235.1</v>
      </c>
      <c r="D88" s="432"/>
    </row>
    <row r="89" spans="1:4" ht="20.25" customHeight="1" x14ac:dyDescent="0.25">
      <c r="A89" s="282"/>
      <c r="B89" s="276" t="s">
        <v>1022</v>
      </c>
      <c r="C89" s="277">
        <v>235.1</v>
      </c>
      <c r="D89" s="433"/>
    </row>
    <row r="90" spans="1:4" x14ac:dyDescent="0.25">
      <c r="A90" s="282" t="s">
        <v>797</v>
      </c>
      <c r="B90" s="236" t="s">
        <v>108</v>
      </c>
      <c r="C90" s="280">
        <f>C91</f>
        <v>596</v>
      </c>
      <c r="D90" s="441" t="s">
        <v>1024</v>
      </c>
    </row>
    <row r="91" spans="1:4" ht="39" x14ac:dyDescent="0.25">
      <c r="A91" s="282"/>
      <c r="B91" s="276" t="s">
        <v>306</v>
      </c>
      <c r="C91" s="277">
        <v>596</v>
      </c>
      <c r="D91" s="441"/>
    </row>
    <row r="92" spans="1:4" ht="39" customHeight="1" x14ac:dyDescent="0.25">
      <c r="A92" s="282" t="s">
        <v>1025</v>
      </c>
      <c r="B92" s="276" t="s">
        <v>811</v>
      </c>
      <c r="C92" s="277">
        <v>66.7</v>
      </c>
      <c r="D92" s="288" t="s">
        <v>1026</v>
      </c>
    </row>
    <row r="93" spans="1:4" ht="39.75" customHeight="1" x14ac:dyDescent="0.25">
      <c r="A93" s="282" t="s">
        <v>809</v>
      </c>
      <c r="B93" s="276" t="s">
        <v>222</v>
      </c>
      <c r="C93" s="277">
        <v>-66.7</v>
      </c>
      <c r="D93" s="289" t="s">
        <v>1027</v>
      </c>
    </row>
    <row r="94" spans="1:4" s="303" customFormat="1" x14ac:dyDescent="0.25">
      <c r="A94" s="282" t="s">
        <v>950</v>
      </c>
      <c r="B94" s="306" t="s">
        <v>116</v>
      </c>
      <c r="C94" s="302">
        <f>C95+C96</f>
        <v>-10996.5</v>
      </c>
      <c r="D94" s="439" t="s">
        <v>1034</v>
      </c>
    </row>
    <row r="95" spans="1:4" ht="51.75" x14ac:dyDescent="0.25">
      <c r="A95" s="287"/>
      <c r="B95" s="174" t="s">
        <v>598</v>
      </c>
      <c r="C95" s="299">
        <v>-10000</v>
      </c>
      <c r="D95" s="440"/>
    </row>
    <row r="96" spans="1:4" ht="77.25" x14ac:dyDescent="0.25">
      <c r="A96" s="287"/>
      <c r="B96" s="174" t="s">
        <v>599</v>
      </c>
      <c r="C96" s="300">
        <v>-996.5</v>
      </c>
      <c r="D96" s="301" t="s">
        <v>1035</v>
      </c>
    </row>
    <row r="97" spans="1:4" s="303" customFormat="1" ht="26.25" x14ac:dyDescent="0.25">
      <c r="A97" s="282" t="s">
        <v>1036</v>
      </c>
      <c r="B97" s="304" t="s">
        <v>1037</v>
      </c>
      <c r="C97" s="302">
        <v>-417</v>
      </c>
      <c r="D97" s="324" t="s">
        <v>1038</v>
      </c>
    </row>
    <row r="99" spans="1:4" x14ac:dyDescent="0.25">
      <c r="C99" s="305"/>
    </row>
  </sheetData>
  <mergeCells count="15">
    <mergeCell ref="D66:D69"/>
    <mergeCell ref="B1:D1"/>
    <mergeCell ref="A65:B65"/>
    <mergeCell ref="D53:D65"/>
    <mergeCell ref="D94:D95"/>
    <mergeCell ref="D37:D44"/>
    <mergeCell ref="D81:D82"/>
    <mergeCell ref="D84:D89"/>
    <mergeCell ref="D90:D91"/>
    <mergeCell ref="D26:D29"/>
    <mergeCell ref="D45:D52"/>
    <mergeCell ref="D20:D25"/>
    <mergeCell ref="D4:D19"/>
    <mergeCell ref="D30:D34"/>
    <mergeCell ref="D35:D36"/>
  </mergeCells>
  <pageMargins left="0.78740157480314965" right="0" top="0.23622047244094491" bottom="0" header="0.15748031496062992" footer="0.19685039370078741"/>
  <pageSetup paperSize="9" scale="84" fitToHeight="3" orientation="portrait" r:id="rId1"/>
  <headerFooter alignWithMargins="0"/>
  <rowBreaks count="2" manualBreakCount="2">
    <brk id="29" max="3" man="1"/>
    <brk id="89" max="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view="pageBreakPreview" topLeftCell="A55" zoomScale="90" zoomScaleNormal="100" zoomScaleSheetLayoutView="90" workbookViewId="0">
      <selection activeCell="M66" sqref="M66"/>
    </sheetView>
  </sheetViews>
  <sheetFormatPr defaultRowHeight="15.75" x14ac:dyDescent="0.25"/>
  <cols>
    <col min="1" max="1" width="10" style="269" customWidth="1"/>
    <col min="2" max="2" width="52.85546875" style="268" customWidth="1"/>
    <col min="3" max="3" width="18.7109375" style="268" customWidth="1"/>
    <col min="4" max="4" width="28.42578125" style="268" customWidth="1"/>
    <col min="5" max="5" width="9.140625" style="268"/>
    <col min="6" max="6" width="18" style="268" customWidth="1"/>
    <col min="7" max="7" width="20" style="268" customWidth="1"/>
    <col min="8" max="252" width="9.140625" style="268"/>
    <col min="253" max="253" width="11.140625" style="268" customWidth="1"/>
    <col min="254" max="254" width="50.5703125" style="268" customWidth="1"/>
    <col min="255" max="255" width="16.28515625" style="268" customWidth="1"/>
    <col min="256" max="256" width="36" style="268" customWidth="1"/>
    <col min="257" max="508" width="9.140625" style="268"/>
    <col min="509" max="509" width="11.140625" style="268" customWidth="1"/>
    <col min="510" max="510" width="50.5703125" style="268" customWidth="1"/>
    <col min="511" max="511" width="16.28515625" style="268" customWidth="1"/>
    <col min="512" max="512" width="36" style="268" customWidth="1"/>
    <col min="513" max="764" width="9.140625" style="268"/>
    <col min="765" max="765" width="11.140625" style="268" customWidth="1"/>
    <col min="766" max="766" width="50.5703125" style="268" customWidth="1"/>
    <col min="767" max="767" width="16.28515625" style="268" customWidth="1"/>
    <col min="768" max="768" width="36" style="268" customWidth="1"/>
    <col min="769" max="1020" width="9.140625" style="268"/>
    <col min="1021" max="1021" width="11.140625" style="268" customWidth="1"/>
    <col min="1022" max="1022" width="50.5703125" style="268" customWidth="1"/>
    <col min="1023" max="1023" width="16.28515625" style="268" customWidth="1"/>
    <col min="1024" max="1024" width="36" style="268" customWidth="1"/>
    <col min="1025" max="1276" width="9.140625" style="268"/>
    <col min="1277" max="1277" width="11.140625" style="268" customWidth="1"/>
    <col min="1278" max="1278" width="50.5703125" style="268" customWidth="1"/>
    <col min="1279" max="1279" width="16.28515625" style="268" customWidth="1"/>
    <col min="1280" max="1280" width="36" style="268" customWidth="1"/>
    <col min="1281" max="1532" width="9.140625" style="268"/>
    <col min="1533" max="1533" width="11.140625" style="268" customWidth="1"/>
    <col min="1534" max="1534" width="50.5703125" style="268" customWidth="1"/>
    <col min="1535" max="1535" width="16.28515625" style="268" customWidth="1"/>
    <col min="1536" max="1536" width="36" style="268" customWidth="1"/>
    <col min="1537" max="1788" width="9.140625" style="268"/>
    <col min="1789" max="1789" width="11.140625" style="268" customWidth="1"/>
    <col min="1790" max="1790" width="50.5703125" style="268" customWidth="1"/>
    <col min="1791" max="1791" width="16.28515625" style="268" customWidth="1"/>
    <col min="1792" max="1792" width="36" style="268" customWidth="1"/>
    <col min="1793" max="2044" width="9.140625" style="268"/>
    <col min="2045" max="2045" width="11.140625" style="268" customWidth="1"/>
    <col min="2046" max="2046" width="50.5703125" style="268" customWidth="1"/>
    <col min="2047" max="2047" width="16.28515625" style="268" customWidth="1"/>
    <col min="2048" max="2048" width="36" style="268" customWidth="1"/>
    <col min="2049" max="2300" width="9.140625" style="268"/>
    <col min="2301" max="2301" width="11.140625" style="268" customWidth="1"/>
    <col min="2302" max="2302" width="50.5703125" style="268" customWidth="1"/>
    <col min="2303" max="2303" width="16.28515625" style="268" customWidth="1"/>
    <col min="2304" max="2304" width="36" style="268" customWidth="1"/>
    <col min="2305" max="2556" width="9.140625" style="268"/>
    <col min="2557" max="2557" width="11.140625" style="268" customWidth="1"/>
    <col min="2558" max="2558" width="50.5703125" style="268" customWidth="1"/>
    <col min="2559" max="2559" width="16.28515625" style="268" customWidth="1"/>
    <col min="2560" max="2560" width="36" style="268" customWidth="1"/>
    <col min="2561" max="2812" width="9.140625" style="268"/>
    <col min="2813" max="2813" width="11.140625" style="268" customWidth="1"/>
    <col min="2814" max="2814" width="50.5703125" style="268" customWidth="1"/>
    <col min="2815" max="2815" width="16.28515625" style="268" customWidth="1"/>
    <col min="2816" max="2816" width="36" style="268" customWidth="1"/>
    <col min="2817" max="3068" width="9.140625" style="268"/>
    <col min="3069" max="3069" width="11.140625" style="268" customWidth="1"/>
    <col min="3070" max="3070" width="50.5703125" style="268" customWidth="1"/>
    <col min="3071" max="3071" width="16.28515625" style="268" customWidth="1"/>
    <col min="3072" max="3072" width="36" style="268" customWidth="1"/>
    <col min="3073" max="3324" width="9.140625" style="268"/>
    <col min="3325" max="3325" width="11.140625" style="268" customWidth="1"/>
    <col min="3326" max="3326" width="50.5703125" style="268" customWidth="1"/>
    <col min="3327" max="3327" width="16.28515625" style="268" customWidth="1"/>
    <col min="3328" max="3328" width="36" style="268" customWidth="1"/>
    <col min="3329" max="3580" width="9.140625" style="268"/>
    <col min="3581" max="3581" width="11.140625" style="268" customWidth="1"/>
    <col min="3582" max="3582" width="50.5703125" style="268" customWidth="1"/>
    <col min="3583" max="3583" width="16.28515625" style="268" customWidth="1"/>
    <col min="3584" max="3584" width="36" style="268" customWidth="1"/>
    <col min="3585" max="3836" width="9.140625" style="268"/>
    <col min="3837" max="3837" width="11.140625" style="268" customWidth="1"/>
    <col min="3838" max="3838" width="50.5703125" style="268" customWidth="1"/>
    <col min="3839" max="3839" width="16.28515625" style="268" customWidth="1"/>
    <col min="3840" max="3840" width="36" style="268" customWidth="1"/>
    <col min="3841" max="4092" width="9.140625" style="268"/>
    <col min="4093" max="4093" width="11.140625" style="268" customWidth="1"/>
    <col min="4094" max="4094" width="50.5703125" style="268" customWidth="1"/>
    <col min="4095" max="4095" width="16.28515625" style="268" customWidth="1"/>
    <col min="4096" max="4096" width="36" style="268" customWidth="1"/>
    <col min="4097" max="4348" width="9.140625" style="268"/>
    <col min="4349" max="4349" width="11.140625" style="268" customWidth="1"/>
    <col min="4350" max="4350" width="50.5703125" style="268" customWidth="1"/>
    <col min="4351" max="4351" width="16.28515625" style="268" customWidth="1"/>
    <col min="4352" max="4352" width="36" style="268" customWidth="1"/>
    <col min="4353" max="4604" width="9.140625" style="268"/>
    <col min="4605" max="4605" width="11.140625" style="268" customWidth="1"/>
    <col min="4606" max="4606" width="50.5703125" style="268" customWidth="1"/>
    <col min="4607" max="4607" width="16.28515625" style="268" customWidth="1"/>
    <col min="4608" max="4608" width="36" style="268" customWidth="1"/>
    <col min="4609" max="4860" width="9.140625" style="268"/>
    <col min="4861" max="4861" width="11.140625" style="268" customWidth="1"/>
    <col min="4862" max="4862" width="50.5703125" style="268" customWidth="1"/>
    <col min="4863" max="4863" width="16.28515625" style="268" customWidth="1"/>
    <col min="4864" max="4864" width="36" style="268" customWidth="1"/>
    <col min="4865" max="5116" width="9.140625" style="268"/>
    <col min="5117" max="5117" width="11.140625" style="268" customWidth="1"/>
    <col min="5118" max="5118" width="50.5703125" style="268" customWidth="1"/>
    <col min="5119" max="5119" width="16.28515625" style="268" customWidth="1"/>
    <col min="5120" max="5120" width="36" style="268" customWidth="1"/>
    <col min="5121" max="5372" width="9.140625" style="268"/>
    <col min="5373" max="5373" width="11.140625" style="268" customWidth="1"/>
    <col min="5374" max="5374" width="50.5703125" style="268" customWidth="1"/>
    <col min="5375" max="5375" width="16.28515625" style="268" customWidth="1"/>
    <col min="5376" max="5376" width="36" style="268" customWidth="1"/>
    <col min="5377" max="5628" width="9.140625" style="268"/>
    <col min="5629" max="5629" width="11.140625" style="268" customWidth="1"/>
    <col min="5630" max="5630" width="50.5703125" style="268" customWidth="1"/>
    <col min="5631" max="5631" width="16.28515625" style="268" customWidth="1"/>
    <col min="5632" max="5632" width="36" style="268" customWidth="1"/>
    <col min="5633" max="5884" width="9.140625" style="268"/>
    <col min="5885" max="5885" width="11.140625" style="268" customWidth="1"/>
    <col min="5886" max="5886" width="50.5703125" style="268" customWidth="1"/>
    <col min="5887" max="5887" width="16.28515625" style="268" customWidth="1"/>
    <col min="5888" max="5888" width="36" style="268" customWidth="1"/>
    <col min="5889" max="6140" width="9.140625" style="268"/>
    <col min="6141" max="6141" width="11.140625" style="268" customWidth="1"/>
    <col min="6142" max="6142" width="50.5703125" style="268" customWidth="1"/>
    <col min="6143" max="6143" width="16.28515625" style="268" customWidth="1"/>
    <col min="6144" max="6144" width="36" style="268" customWidth="1"/>
    <col min="6145" max="6396" width="9.140625" style="268"/>
    <col min="6397" max="6397" width="11.140625" style="268" customWidth="1"/>
    <col min="6398" max="6398" width="50.5703125" style="268" customWidth="1"/>
    <col min="6399" max="6399" width="16.28515625" style="268" customWidth="1"/>
    <col min="6400" max="6400" width="36" style="268" customWidth="1"/>
    <col min="6401" max="6652" width="9.140625" style="268"/>
    <col min="6653" max="6653" width="11.140625" style="268" customWidth="1"/>
    <col min="6654" max="6654" width="50.5703125" style="268" customWidth="1"/>
    <col min="6655" max="6655" width="16.28515625" style="268" customWidth="1"/>
    <col min="6656" max="6656" width="36" style="268" customWidth="1"/>
    <col min="6657" max="6908" width="9.140625" style="268"/>
    <col min="6909" max="6909" width="11.140625" style="268" customWidth="1"/>
    <col min="6910" max="6910" width="50.5703125" style="268" customWidth="1"/>
    <col min="6911" max="6911" width="16.28515625" style="268" customWidth="1"/>
    <col min="6912" max="6912" width="36" style="268" customWidth="1"/>
    <col min="6913" max="7164" width="9.140625" style="268"/>
    <col min="7165" max="7165" width="11.140625" style="268" customWidth="1"/>
    <col min="7166" max="7166" width="50.5703125" style="268" customWidth="1"/>
    <col min="7167" max="7167" width="16.28515625" style="268" customWidth="1"/>
    <col min="7168" max="7168" width="36" style="268" customWidth="1"/>
    <col min="7169" max="7420" width="9.140625" style="268"/>
    <col min="7421" max="7421" width="11.140625" style="268" customWidth="1"/>
    <col min="7422" max="7422" width="50.5703125" style="268" customWidth="1"/>
    <col min="7423" max="7423" width="16.28515625" style="268" customWidth="1"/>
    <col min="7424" max="7424" width="36" style="268" customWidth="1"/>
    <col min="7425" max="7676" width="9.140625" style="268"/>
    <col min="7677" max="7677" width="11.140625" style="268" customWidth="1"/>
    <col min="7678" max="7678" width="50.5703125" style="268" customWidth="1"/>
    <col min="7679" max="7679" width="16.28515625" style="268" customWidth="1"/>
    <col min="7680" max="7680" width="36" style="268" customWidth="1"/>
    <col min="7681" max="7932" width="9.140625" style="268"/>
    <col min="7933" max="7933" width="11.140625" style="268" customWidth="1"/>
    <col min="7934" max="7934" width="50.5703125" style="268" customWidth="1"/>
    <col min="7935" max="7935" width="16.28515625" style="268" customWidth="1"/>
    <col min="7936" max="7936" width="36" style="268" customWidth="1"/>
    <col min="7937" max="8188" width="9.140625" style="268"/>
    <col min="8189" max="8189" width="11.140625" style="268" customWidth="1"/>
    <col min="8190" max="8190" width="50.5703125" style="268" customWidth="1"/>
    <col min="8191" max="8191" width="16.28515625" style="268" customWidth="1"/>
    <col min="8192" max="8192" width="36" style="268" customWidth="1"/>
    <col min="8193" max="8444" width="9.140625" style="268"/>
    <col min="8445" max="8445" width="11.140625" style="268" customWidth="1"/>
    <col min="8446" max="8446" width="50.5703125" style="268" customWidth="1"/>
    <col min="8447" max="8447" width="16.28515625" style="268" customWidth="1"/>
    <col min="8448" max="8448" width="36" style="268" customWidth="1"/>
    <col min="8449" max="8700" width="9.140625" style="268"/>
    <col min="8701" max="8701" width="11.140625" style="268" customWidth="1"/>
    <col min="8702" max="8702" width="50.5703125" style="268" customWidth="1"/>
    <col min="8703" max="8703" width="16.28515625" style="268" customWidth="1"/>
    <col min="8704" max="8704" width="36" style="268" customWidth="1"/>
    <col min="8705" max="8956" width="9.140625" style="268"/>
    <col min="8957" max="8957" width="11.140625" style="268" customWidth="1"/>
    <col min="8958" max="8958" width="50.5703125" style="268" customWidth="1"/>
    <col min="8959" max="8959" width="16.28515625" style="268" customWidth="1"/>
    <col min="8960" max="8960" width="36" style="268" customWidth="1"/>
    <col min="8961" max="9212" width="9.140625" style="268"/>
    <col min="9213" max="9213" width="11.140625" style="268" customWidth="1"/>
    <col min="9214" max="9214" width="50.5703125" style="268" customWidth="1"/>
    <col min="9215" max="9215" width="16.28515625" style="268" customWidth="1"/>
    <col min="9216" max="9216" width="36" style="268" customWidth="1"/>
    <col min="9217" max="9468" width="9.140625" style="268"/>
    <col min="9469" max="9469" width="11.140625" style="268" customWidth="1"/>
    <col min="9470" max="9470" width="50.5703125" style="268" customWidth="1"/>
    <col min="9471" max="9471" width="16.28515625" style="268" customWidth="1"/>
    <col min="9472" max="9472" width="36" style="268" customWidth="1"/>
    <col min="9473" max="9724" width="9.140625" style="268"/>
    <col min="9725" max="9725" width="11.140625" style="268" customWidth="1"/>
    <col min="9726" max="9726" width="50.5703125" style="268" customWidth="1"/>
    <col min="9727" max="9727" width="16.28515625" style="268" customWidth="1"/>
    <col min="9728" max="9728" width="36" style="268" customWidth="1"/>
    <col min="9729" max="9980" width="9.140625" style="268"/>
    <col min="9981" max="9981" width="11.140625" style="268" customWidth="1"/>
    <col min="9982" max="9982" width="50.5703125" style="268" customWidth="1"/>
    <col min="9983" max="9983" width="16.28515625" style="268" customWidth="1"/>
    <col min="9984" max="9984" width="36" style="268" customWidth="1"/>
    <col min="9985" max="10236" width="9.140625" style="268"/>
    <col min="10237" max="10237" width="11.140625" style="268" customWidth="1"/>
    <col min="10238" max="10238" width="50.5703125" style="268" customWidth="1"/>
    <col min="10239" max="10239" width="16.28515625" style="268" customWidth="1"/>
    <col min="10240" max="10240" width="36" style="268" customWidth="1"/>
    <col min="10241" max="10492" width="9.140625" style="268"/>
    <col min="10493" max="10493" width="11.140625" style="268" customWidth="1"/>
    <col min="10494" max="10494" width="50.5703125" style="268" customWidth="1"/>
    <col min="10495" max="10495" width="16.28515625" style="268" customWidth="1"/>
    <col min="10496" max="10496" width="36" style="268" customWidth="1"/>
    <col min="10497" max="10748" width="9.140625" style="268"/>
    <col min="10749" max="10749" width="11.140625" style="268" customWidth="1"/>
    <col min="10750" max="10750" width="50.5703125" style="268" customWidth="1"/>
    <col min="10751" max="10751" width="16.28515625" style="268" customWidth="1"/>
    <col min="10752" max="10752" width="36" style="268" customWidth="1"/>
    <col min="10753" max="11004" width="9.140625" style="268"/>
    <col min="11005" max="11005" width="11.140625" style="268" customWidth="1"/>
    <col min="11006" max="11006" width="50.5703125" style="268" customWidth="1"/>
    <col min="11007" max="11007" width="16.28515625" style="268" customWidth="1"/>
    <col min="11008" max="11008" width="36" style="268" customWidth="1"/>
    <col min="11009" max="11260" width="9.140625" style="268"/>
    <col min="11261" max="11261" width="11.140625" style="268" customWidth="1"/>
    <col min="11262" max="11262" width="50.5703125" style="268" customWidth="1"/>
    <col min="11263" max="11263" width="16.28515625" style="268" customWidth="1"/>
    <col min="11264" max="11264" width="36" style="268" customWidth="1"/>
    <col min="11265" max="11516" width="9.140625" style="268"/>
    <col min="11517" max="11517" width="11.140625" style="268" customWidth="1"/>
    <col min="11518" max="11518" width="50.5703125" style="268" customWidth="1"/>
    <col min="11519" max="11519" width="16.28515625" style="268" customWidth="1"/>
    <col min="11520" max="11520" width="36" style="268" customWidth="1"/>
    <col min="11521" max="11772" width="9.140625" style="268"/>
    <col min="11773" max="11773" width="11.140625" style="268" customWidth="1"/>
    <col min="11774" max="11774" width="50.5703125" style="268" customWidth="1"/>
    <col min="11775" max="11775" width="16.28515625" style="268" customWidth="1"/>
    <col min="11776" max="11776" width="36" style="268" customWidth="1"/>
    <col min="11777" max="12028" width="9.140625" style="268"/>
    <col min="12029" max="12029" width="11.140625" style="268" customWidth="1"/>
    <col min="12030" max="12030" width="50.5703125" style="268" customWidth="1"/>
    <col min="12031" max="12031" width="16.28515625" style="268" customWidth="1"/>
    <col min="12032" max="12032" width="36" style="268" customWidth="1"/>
    <col min="12033" max="12284" width="9.140625" style="268"/>
    <col min="12285" max="12285" width="11.140625" style="268" customWidth="1"/>
    <col min="12286" max="12286" width="50.5703125" style="268" customWidth="1"/>
    <col min="12287" max="12287" width="16.28515625" style="268" customWidth="1"/>
    <col min="12288" max="12288" width="36" style="268" customWidth="1"/>
    <col min="12289" max="12540" width="9.140625" style="268"/>
    <col min="12541" max="12541" width="11.140625" style="268" customWidth="1"/>
    <col min="12542" max="12542" width="50.5703125" style="268" customWidth="1"/>
    <col min="12543" max="12543" width="16.28515625" style="268" customWidth="1"/>
    <col min="12544" max="12544" width="36" style="268" customWidth="1"/>
    <col min="12545" max="12796" width="9.140625" style="268"/>
    <col min="12797" max="12797" width="11.140625" style="268" customWidth="1"/>
    <col min="12798" max="12798" width="50.5703125" style="268" customWidth="1"/>
    <col min="12799" max="12799" width="16.28515625" style="268" customWidth="1"/>
    <col min="12800" max="12800" width="36" style="268" customWidth="1"/>
    <col min="12801" max="13052" width="9.140625" style="268"/>
    <col min="13053" max="13053" width="11.140625" style="268" customWidth="1"/>
    <col min="13054" max="13054" width="50.5703125" style="268" customWidth="1"/>
    <col min="13055" max="13055" width="16.28515625" style="268" customWidth="1"/>
    <col min="13056" max="13056" width="36" style="268" customWidth="1"/>
    <col min="13057" max="13308" width="9.140625" style="268"/>
    <col min="13309" max="13309" width="11.140625" style="268" customWidth="1"/>
    <col min="13310" max="13310" width="50.5703125" style="268" customWidth="1"/>
    <col min="13311" max="13311" width="16.28515625" style="268" customWidth="1"/>
    <col min="13312" max="13312" width="36" style="268" customWidth="1"/>
    <col min="13313" max="13564" width="9.140625" style="268"/>
    <col min="13565" max="13565" width="11.140625" style="268" customWidth="1"/>
    <col min="13566" max="13566" width="50.5703125" style="268" customWidth="1"/>
    <col min="13567" max="13567" width="16.28515625" style="268" customWidth="1"/>
    <col min="13568" max="13568" width="36" style="268" customWidth="1"/>
    <col min="13569" max="13820" width="9.140625" style="268"/>
    <col min="13821" max="13821" width="11.140625" style="268" customWidth="1"/>
    <col min="13822" max="13822" width="50.5703125" style="268" customWidth="1"/>
    <col min="13823" max="13823" width="16.28515625" style="268" customWidth="1"/>
    <col min="13824" max="13824" width="36" style="268" customWidth="1"/>
    <col min="13825" max="14076" width="9.140625" style="268"/>
    <col min="14077" max="14077" width="11.140625" style="268" customWidth="1"/>
    <col min="14078" max="14078" width="50.5703125" style="268" customWidth="1"/>
    <col min="14079" max="14079" width="16.28515625" style="268" customWidth="1"/>
    <col min="14080" max="14080" width="36" style="268" customWidth="1"/>
    <col min="14081" max="14332" width="9.140625" style="268"/>
    <col min="14333" max="14333" width="11.140625" style="268" customWidth="1"/>
    <col min="14334" max="14334" width="50.5703125" style="268" customWidth="1"/>
    <col min="14335" max="14335" width="16.28515625" style="268" customWidth="1"/>
    <col min="14336" max="14336" width="36" style="268" customWidth="1"/>
    <col min="14337" max="14588" width="9.140625" style="268"/>
    <col min="14589" max="14589" width="11.140625" style="268" customWidth="1"/>
    <col min="14590" max="14590" width="50.5703125" style="268" customWidth="1"/>
    <col min="14591" max="14591" width="16.28515625" style="268" customWidth="1"/>
    <col min="14592" max="14592" width="36" style="268" customWidth="1"/>
    <col min="14593" max="14844" width="9.140625" style="268"/>
    <col min="14845" max="14845" width="11.140625" style="268" customWidth="1"/>
    <col min="14846" max="14846" width="50.5703125" style="268" customWidth="1"/>
    <col min="14847" max="14847" width="16.28515625" style="268" customWidth="1"/>
    <col min="14848" max="14848" width="36" style="268" customWidth="1"/>
    <col min="14849" max="15100" width="9.140625" style="268"/>
    <col min="15101" max="15101" width="11.140625" style="268" customWidth="1"/>
    <col min="15102" max="15102" width="50.5703125" style="268" customWidth="1"/>
    <col min="15103" max="15103" width="16.28515625" style="268" customWidth="1"/>
    <col min="15104" max="15104" width="36" style="268" customWidth="1"/>
    <col min="15105" max="15356" width="9.140625" style="268"/>
    <col min="15357" max="15357" width="11.140625" style="268" customWidth="1"/>
    <col min="15358" max="15358" width="50.5703125" style="268" customWidth="1"/>
    <col min="15359" max="15359" width="16.28515625" style="268" customWidth="1"/>
    <col min="15360" max="15360" width="36" style="268" customWidth="1"/>
    <col min="15361" max="15612" width="9.140625" style="268"/>
    <col min="15613" max="15613" width="11.140625" style="268" customWidth="1"/>
    <col min="15614" max="15614" width="50.5703125" style="268" customWidth="1"/>
    <col min="15615" max="15615" width="16.28515625" style="268" customWidth="1"/>
    <col min="15616" max="15616" width="36" style="268" customWidth="1"/>
    <col min="15617" max="15868" width="9.140625" style="268"/>
    <col min="15869" max="15869" width="11.140625" style="268" customWidth="1"/>
    <col min="15870" max="15870" width="50.5703125" style="268" customWidth="1"/>
    <col min="15871" max="15871" width="16.28515625" style="268" customWidth="1"/>
    <col min="15872" max="15872" width="36" style="268" customWidth="1"/>
    <col min="15873" max="16124" width="9.140625" style="268"/>
    <col min="16125" max="16125" width="11.140625" style="268" customWidth="1"/>
    <col min="16126" max="16126" width="50.5703125" style="268" customWidth="1"/>
    <col min="16127" max="16127" width="16.28515625" style="268" customWidth="1"/>
    <col min="16128" max="16128" width="36" style="268" customWidth="1"/>
    <col min="16129" max="16384" width="9.140625" style="268"/>
  </cols>
  <sheetData>
    <row r="1" spans="1:6" ht="93.75" customHeight="1" x14ac:dyDescent="0.25">
      <c r="A1" s="325" t="s">
        <v>782</v>
      </c>
      <c r="B1" s="405" t="s">
        <v>1009</v>
      </c>
      <c r="C1" s="405"/>
      <c r="D1" s="405"/>
    </row>
    <row r="2" spans="1:6" x14ac:dyDescent="0.25">
      <c r="D2" s="270" t="s">
        <v>801</v>
      </c>
    </row>
    <row r="3" spans="1:6" ht="25.5" x14ac:dyDescent="0.25">
      <c r="A3" s="271" t="s">
        <v>603</v>
      </c>
      <c r="B3" s="272" t="s">
        <v>232</v>
      </c>
      <c r="C3" s="273" t="s">
        <v>784</v>
      </c>
      <c r="D3" s="274" t="s">
        <v>585</v>
      </c>
    </row>
    <row r="4" spans="1:6" x14ac:dyDescent="0.25">
      <c r="A4" s="282" t="s">
        <v>314</v>
      </c>
      <c r="B4" s="194" t="s">
        <v>135</v>
      </c>
      <c r="C4" s="308">
        <f>C5</f>
        <v>-0.5</v>
      </c>
      <c r="D4" s="431" t="s">
        <v>1053</v>
      </c>
    </row>
    <row r="5" spans="1:6" x14ac:dyDescent="0.25">
      <c r="A5" s="275"/>
      <c r="B5" s="174" t="s">
        <v>160</v>
      </c>
      <c r="C5" s="175">
        <v>-0.5</v>
      </c>
      <c r="D5" s="432"/>
    </row>
    <row r="6" spans="1:6" x14ac:dyDescent="0.25">
      <c r="A6" s="282" t="s">
        <v>788</v>
      </c>
      <c r="B6" s="236" t="s">
        <v>177</v>
      </c>
      <c r="C6" s="310">
        <f>SUM(C7:C9)</f>
        <v>0.50000000000000711</v>
      </c>
      <c r="D6" s="432"/>
    </row>
    <row r="7" spans="1:6" x14ac:dyDescent="0.25">
      <c r="A7" s="275"/>
      <c r="B7" s="174" t="s">
        <v>291</v>
      </c>
      <c r="C7" s="175">
        <v>102.2</v>
      </c>
      <c r="D7" s="432"/>
    </row>
    <row r="8" spans="1:6" x14ac:dyDescent="0.25">
      <c r="A8" s="275"/>
      <c r="B8" s="174" t="s">
        <v>667</v>
      </c>
      <c r="C8" s="175">
        <v>-44.3</v>
      </c>
      <c r="D8" s="432"/>
    </row>
    <row r="9" spans="1:6" x14ac:dyDescent="0.25">
      <c r="A9" s="275"/>
      <c r="B9" s="174" t="s">
        <v>164</v>
      </c>
      <c r="C9" s="175">
        <v>-57.4</v>
      </c>
      <c r="D9" s="433"/>
    </row>
    <row r="10" spans="1:6" hidden="1" x14ac:dyDescent="0.25">
      <c r="A10" s="271"/>
      <c r="B10" s="271"/>
      <c r="C10" s="333"/>
      <c r="D10" s="334"/>
    </row>
    <row r="11" spans="1:6" hidden="1" x14ac:dyDescent="0.25">
      <c r="A11" s="271"/>
      <c r="B11" s="271"/>
      <c r="C11" s="333"/>
      <c r="D11" s="334"/>
    </row>
    <row r="12" spans="1:6" hidden="1" x14ac:dyDescent="0.25">
      <c r="A12" s="271"/>
      <c r="B12" s="271"/>
      <c r="C12" s="333"/>
      <c r="D12" s="334"/>
    </row>
    <row r="13" spans="1:6" s="314" customFormat="1" ht="12.75" x14ac:dyDescent="0.2">
      <c r="A13" s="275" t="s">
        <v>1048</v>
      </c>
      <c r="B13" s="316" t="s">
        <v>246</v>
      </c>
      <c r="C13" s="312">
        <f>C14</f>
        <v>340.9</v>
      </c>
      <c r="D13" s="431" t="s">
        <v>1055</v>
      </c>
    </row>
    <row r="14" spans="1:6" s="314" customFormat="1" ht="38.25" x14ac:dyDescent="0.2">
      <c r="A14" s="275"/>
      <c r="B14" s="332" t="s">
        <v>623</v>
      </c>
      <c r="C14" s="311">
        <v>340.9</v>
      </c>
      <c r="D14" s="432"/>
    </row>
    <row r="15" spans="1:6" s="314" customFormat="1" ht="12.75" x14ac:dyDescent="0.2">
      <c r="A15" s="275" t="s">
        <v>797</v>
      </c>
      <c r="B15" s="236" t="s">
        <v>113</v>
      </c>
      <c r="C15" s="312">
        <f>C16</f>
        <v>514</v>
      </c>
      <c r="D15" s="432"/>
      <c r="F15" s="320"/>
    </row>
    <row r="16" spans="1:6" s="314" customFormat="1" ht="25.5" x14ac:dyDescent="0.2">
      <c r="A16" s="275"/>
      <c r="B16" s="332" t="s">
        <v>271</v>
      </c>
      <c r="C16" s="311">
        <v>514</v>
      </c>
      <c r="D16" s="432"/>
      <c r="F16" s="320"/>
    </row>
    <row r="17" spans="1:8" s="314" customFormat="1" ht="12.75" x14ac:dyDescent="0.2">
      <c r="A17" s="275" t="s">
        <v>800</v>
      </c>
      <c r="B17" s="236" t="s">
        <v>123</v>
      </c>
      <c r="C17" s="312">
        <f>C18+C19+C20+C21</f>
        <v>5944.2</v>
      </c>
      <c r="D17" s="432"/>
    </row>
    <row r="18" spans="1:8" s="314" customFormat="1" ht="51" x14ac:dyDescent="0.2">
      <c r="A18" s="275"/>
      <c r="B18" s="332" t="s">
        <v>704</v>
      </c>
      <c r="C18" s="311">
        <v>85.3</v>
      </c>
      <c r="D18" s="432"/>
    </row>
    <row r="19" spans="1:8" s="314" customFormat="1" ht="25.5" x14ac:dyDescent="0.2">
      <c r="A19" s="275"/>
      <c r="B19" s="332" t="s">
        <v>1015</v>
      </c>
      <c r="C19" s="311">
        <v>4153.8999999999996</v>
      </c>
      <c r="D19" s="432"/>
    </row>
    <row r="20" spans="1:8" s="314" customFormat="1" ht="51" x14ac:dyDescent="0.2">
      <c r="A20" s="275"/>
      <c r="B20" s="332" t="s">
        <v>275</v>
      </c>
      <c r="C20" s="311">
        <v>205</v>
      </c>
      <c r="D20" s="432"/>
      <c r="H20" s="320"/>
    </row>
    <row r="21" spans="1:8" s="314" customFormat="1" ht="51" x14ac:dyDescent="0.2">
      <c r="A21" s="275"/>
      <c r="B21" s="276" t="s">
        <v>275</v>
      </c>
      <c r="C21" s="311">
        <v>1500</v>
      </c>
      <c r="D21" s="432"/>
      <c r="G21" s="320"/>
    </row>
    <row r="22" spans="1:8" s="314" customFormat="1" ht="12.75" x14ac:dyDescent="0.2">
      <c r="A22" s="275" t="s">
        <v>313</v>
      </c>
      <c r="B22" s="236" t="s">
        <v>133</v>
      </c>
      <c r="C22" s="312">
        <f>C23+C24+C25+C26</f>
        <v>-7323.9</v>
      </c>
      <c r="D22" s="432"/>
    </row>
    <row r="23" spans="1:8" s="314" customFormat="1" ht="63.75" x14ac:dyDescent="0.2">
      <c r="A23" s="275"/>
      <c r="B23" s="332" t="s">
        <v>692</v>
      </c>
      <c r="C23" s="311">
        <v>-681.4</v>
      </c>
      <c r="D23" s="432"/>
    </row>
    <row r="24" spans="1:8" s="314" customFormat="1" ht="25.5" x14ac:dyDescent="0.2">
      <c r="A24" s="275"/>
      <c r="B24" s="315" t="s">
        <v>1046</v>
      </c>
      <c r="C24" s="311">
        <v>157.5</v>
      </c>
      <c r="D24" s="432"/>
    </row>
    <row r="25" spans="1:8" s="314" customFormat="1" ht="63.75" x14ac:dyDescent="0.2">
      <c r="A25" s="275"/>
      <c r="B25" s="317" t="s">
        <v>279</v>
      </c>
      <c r="C25" s="311">
        <v>100</v>
      </c>
      <c r="D25" s="432"/>
    </row>
    <row r="26" spans="1:8" s="314" customFormat="1" ht="76.5" x14ac:dyDescent="0.2">
      <c r="A26" s="275"/>
      <c r="B26" s="315" t="s">
        <v>741</v>
      </c>
      <c r="C26" s="311">
        <v>-6900</v>
      </c>
      <c r="D26" s="432"/>
    </row>
    <row r="27" spans="1:8" s="314" customFormat="1" ht="12.75" x14ac:dyDescent="0.2">
      <c r="A27" s="282" t="s">
        <v>788</v>
      </c>
      <c r="B27" s="316" t="s">
        <v>177</v>
      </c>
      <c r="C27" s="319">
        <f>C28</f>
        <v>524.79999999999995</v>
      </c>
      <c r="D27" s="432"/>
    </row>
    <row r="28" spans="1:8" s="314" customFormat="1" ht="76.5" x14ac:dyDescent="0.2">
      <c r="A28" s="271"/>
      <c r="B28" s="315" t="s">
        <v>772</v>
      </c>
      <c r="C28" s="318">
        <v>524.79999999999995</v>
      </c>
      <c r="D28" s="433"/>
    </row>
    <row r="29" spans="1:8" ht="26.25" x14ac:dyDescent="0.25">
      <c r="A29" s="275" t="s">
        <v>1016</v>
      </c>
      <c r="B29" s="236" t="s">
        <v>58</v>
      </c>
      <c r="C29" s="312">
        <f>C30+C31+C32</f>
        <v>9</v>
      </c>
      <c r="D29" s="431" t="s">
        <v>1045</v>
      </c>
    </row>
    <row r="30" spans="1:8" x14ac:dyDescent="0.25">
      <c r="A30" s="271"/>
      <c r="B30" s="276" t="s">
        <v>210</v>
      </c>
      <c r="C30" s="311">
        <v>188</v>
      </c>
      <c r="D30" s="432"/>
    </row>
    <row r="31" spans="1:8" ht="26.25" x14ac:dyDescent="0.25">
      <c r="A31" s="271"/>
      <c r="B31" s="276" t="s">
        <v>211</v>
      </c>
      <c r="C31" s="311">
        <v>-125</v>
      </c>
      <c r="D31" s="432"/>
    </row>
    <row r="32" spans="1:8" x14ac:dyDescent="0.25">
      <c r="A32" s="271"/>
      <c r="B32" s="276" t="s">
        <v>212</v>
      </c>
      <c r="C32" s="311">
        <v>-54</v>
      </c>
      <c r="D32" s="432"/>
    </row>
    <row r="33" spans="1:6" x14ac:dyDescent="0.25">
      <c r="A33" s="275" t="s">
        <v>810</v>
      </c>
      <c r="B33" s="236" t="s">
        <v>108</v>
      </c>
      <c r="C33" s="312">
        <f>C34</f>
        <v>-9</v>
      </c>
      <c r="D33" s="432"/>
    </row>
    <row r="34" spans="1:6" x14ac:dyDescent="0.25">
      <c r="A34" s="271"/>
      <c r="B34" s="276" t="s">
        <v>26</v>
      </c>
      <c r="C34" s="311">
        <v>-9</v>
      </c>
      <c r="D34" s="433"/>
    </row>
    <row r="35" spans="1:6" ht="31.5" customHeight="1" x14ac:dyDescent="0.25">
      <c r="A35" s="275" t="s">
        <v>1040</v>
      </c>
      <c r="B35" s="236" t="s">
        <v>72</v>
      </c>
      <c r="C35" s="307">
        <f>C36</f>
        <v>311.2</v>
      </c>
      <c r="D35" s="442" t="s">
        <v>1043</v>
      </c>
    </row>
    <row r="36" spans="1:6" ht="27.75" customHeight="1" x14ac:dyDescent="0.25">
      <c r="A36" s="275"/>
      <c r="B36" s="276" t="s">
        <v>1041</v>
      </c>
      <c r="C36" s="277">
        <v>311.2</v>
      </c>
      <c r="D36" s="442"/>
    </row>
    <row r="37" spans="1:6" ht="27.75" customHeight="1" x14ac:dyDescent="0.25">
      <c r="A37" s="275" t="s">
        <v>1016</v>
      </c>
      <c r="B37" s="236" t="s">
        <v>60</v>
      </c>
      <c r="C37" s="280">
        <f>C38</f>
        <v>-311.2</v>
      </c>
      <c r="D37" s="442"/>
    </row>
    <row r="38" spans="1:6" ht="27.75" customHeight="1" x14ac:dyDescent="0.25">
      <c r="A38" s="275"/>
      <c r="B38" s="276" t="s">
        <v>8</v>
      </c>
      <c r="C38" s="309">
        <v>-311.2</v>
      </c>
      <c r="D38" s="442"/>
    </row>
    <row r="39" spans="1:6" x14ac:dyDescent="0.25">
      <c r="A39" s="282" t="s">
        <v>797</v>
      </c>
      <c r="B39" s="236" t="s">
        <v>108</v>
      </c>
      <c r="C39" s="302">
        <f>C40</f>
        <v>409</v>
      </c>
      <c r="D39" s="431" t="s">
        <v>1049</v>
      </c>
    </row>
    <row r="40" spans="1:6" ht="39" x14ac:dyDescent="0.25">
      <c r="A40" s="271"/>
      <c r="B40" s="199" t="s">
        <v>6</v>
      </c>
      <c r="C40" s="302">
        <f>C41+C42+C43</f>
        <v>409</v>
      </c>
      <c r="D40" s="432"/>
      <c r="F40" s="268">
        <v>-3.2</v>
      </c>
    </row>
    <row r="41" spans="1:6" x14ac:dyDescent="0.25">
      <c r="A41" s="271"/>
      <c r="B41" s="174" t="s">
        <v>110</v>
      </c>
      <c r="C41" s="175">
        <v>222.2</v>
      </c>
      <c r="D41" s="432"/>
    </row>
    <row r="42" spans="1:6" x14ac:dyDescent="0.25">
      <c r="A42" s="271"/>
      <c r="B42" s="174" t="s">
        <v>111</v>
      </c>
      <c r="C42" s="175">
        <v>80.900000000000006</v>
      </c>
      <c r="D42" s="432"/>
    </row>
    <row r="43" spans="1:6" x14ac:dyDescent="0.25">
      <c r="A43" s="271"/>
      <c r="B43" s="174" t="s">
        <v>1047</v>
      </c>
      <c r="C43" s="300">
        <v>105.9</v>
      </c>
      <c r="D43" s="433"/>
    </row>
    <row r="44" spans="1:6" x14ac:dyDescent="0.25">
      <c r="A44" s="275" t="s">
        <v>313</v>
      </c>
      <c r="B44" s="236" t="s">
        <v>133</v>
      </c>
      <c r="C44" s="335">
        <f>C45</f>
        <v>884</v>
      </c>
      <c r="D44" s="441" t="s">
        <v>1050</v>
      </c>
    </row>
    <row r="45" spans="1:6" x14ac:dyDescent="0.25">
      <c r="A45" s="271"/>
      <c r="B45" s="174" t="s">
        <v>1054</v>
      </c>
      <c r="C45" s="336">
        <v>884</v>
      </c>
      <c r="D45" s="441"/>
    </row>
    <row r="46" spans="1:6" x14ac:dyDescent="0.25">
      <c r="A46" s="275" t="s">
        <v>810</v>
      </c>
      <c r="B46" s="236" t="s">
        <v>108</v>
      </c>
      <c r="C46" s="280">
        <f>C47</f>
        <v>-79</v>
      </c>
      <c r="D46" s="441" t="s">
        <v>1052</v>
      </c>
    </row>
    <row r="47" spans="1:6" x14ac:dyDescent="0.25">
      <c r="A47" s="281"/>
      <c r="B47" s="276" t="s">
        <v>28</v>
      </c>
      <c r="C47" s="277">
        <v>-79</v>
      </c>
      <c r="D47" s="441"/>
      <c r="F47" s="268">
        <v>-334.3</v>
      </c>
    </row>
    <row r="48" spans="1:6" x14ac:dyDescent="0.25">
      <c r="A48" s="281" t="s">
        <v>797</v>
      </c>
      <c r="B48" s="236" t="s">
        <v>113</v>
      </c>
      <c r="C48" s="280">
        <f>C49</f>
        <v>-1000</v>
      </c>
      <c r="D48" s="441"/>
    </row>
    <row r="49" spans="1:6" ht="51.75" x14ac:dyDescent="0.25">
      <c r="A49" s="281"/>
      <c r="B49" s="276" t="s">
        <v>625</v>
      </c>
      <c r="C49" s="277">
        <v>-1000</v>
      </c>
      <c r="D49" s="441"/>
    </row>
    <row r="50" spans="1:6" x14ac:dyDescent="0.25">
      <c r="A50" s="275" t="s">
        <v>1019</v>
      </c>
      <c r="B50" s="267" t="s">
        <v>184</v>
      </c>
      <c r="C50" s="280">
        <f>C51</f>
        <v>-35</v>
      </c>
      <c r="D50" s="441"/>
    </row>
    <row r="51" spans="1:6" ht="26.25" x14ac:dyDescent="0.25">
      <c r="A51" s="282"/>
      <c r="B51" s="276" t="s">
        <v>796</v>
      </c>
      <c r="C51" s="277">
        <v>-35</v>
      </c>
      <c r="D51" s="441"/>
      <c r="F51" s="323"/>
    </row>
    <row r="52" spans="1:6" x14ac:dyDescent="0.25">
      <c r="A52" s="275" t="s">
        <v>813</v>
      </c>
      <c r="B52" s="236" t="s">
        <v>74</v>
      </c>
      <c r="C52" s="280">
        <f>C53</f>
        <v>114</v>
      </c>
      <c r="D52" s="441"/>
    </row>
    <row r="53" spans="1:6" ht="29.25" customHeight="1" x14ac:dyDescent="0.25">
      <c r="A53" s="282"/>
      <c r="B53" s="276" t="s">
        <v>215</v>
      </c>
      <c r="C53" s="277">
        <v>114</v>
      </c>
      <c r="D53" s="441"/>
    </row>
    <row r="54" spans="1:6" ht="18" customHeight="1" x14ac:dyDescent="0.25">
      <c r="A54" s="282" t="s">
        <v>314</v>
      </c>
      <c r="B54" s="194" t="s">
        <v>135</v>
      </c>
      <c r="C54" s="308">
        <f>C55+C56</f>
        <v>-1350</v>
      </c>
      <c r="D54" s="436" t="s">
        <v>1042</v>
      </c>
    </row>
    <row r="55" spans="1:6" x14ac:dyDescent="0.25">
      <c r="A55" s="329"/>
      <c r="B55" s="174" t="s">
        <v>161</v>
      </c>
      <c r="C55" s="175">
        <v>-1100</v>
      </c>
      <c r="D55" s="437"/>
    </row>
    <row r="56" spans="1:6" x14ac:dyDescent="0.25">
      <c r="A56" s="275"/>
      <c r="B56" s="174" t="s">
        <v>160</v>
      </c>
      <c r="C56" s="175">
        <v>-250</v>
      </c>
      <c r="D56" s="437"/>
    </row>
    <row r="57" spans="1:6" x14ac:dyDescent="0.25">
      <c r="A57" s="282" t="s">
        <v>788</v>
      </c>
      <c r="B57" s="236" t="s">
        <v>177</v>
      </c>
      <c r="C57" s="310">
        <f>SUM(C58:C61)</f>
        <v>1350</v>
      </c>
      <c r="D57" s="437"/>
    </row>
    <row r="58" spans="1:6" x14ac:dyDescent="0.25">
      <c r="A58" s="275"/>
      <c r="B58" s="174" t="s">
        <v>291</v>
      </c>
      <c r="C58" s="175">
        <v>2015.8</v>
      </c>
      <c r="D58" s="437"/>
    </row>
    <row r="59" spans="1:6" ht="15.75" customHeight="1" x14ac:dyDescent="0.25">
      <c r="A59" s="275"/>
      <c r="B59" s="174" t="s">
        <v>667</v>
      </c>
      <c r="C59" s="175">
        <v>-636.70000000000005</v>
      </c>
      <c r="D59" s="437"/>
    </row>
    <row r="60" spans="1:6" ht="19.5" customHeight="1" x14ac:dyDescent="0.25">
      <c r="A60" s="275"/>
      <c r="B60" s="174" t="s">
        <v>615</v>
      </c>
      <c r="C60" s="175">
        <v>219.2</v>
      </c>
      <c r="D60" s="437"/>
    </row>
    <row r="61" spans="1:6" ht="19.5" customHeight="1" x14ac:dyDescent="0.25">
      <c r="A61" s="275"/>
      <c r="B61" s="174" t="s">
        <v>164</v>
      </c>
      <c r="C61" s="175">
        <v>-248.3</v>
      </c>
      <c r="D61" s="438"/>
    </row>
    <row r="62" spans="1:6" ht="15.75" customHeight="1" x14ac:dyDescent="0.25">
      <c r="A62" s="275" t="s">
        <v>1016</v>
      </c>
      <c r="B62" s="236" t="s">
        <v>60</v>
      </c>
      <c r="C62" s="264">
        <f>C63</f>
        <v>-957</v>
      </c>
      <c r="D62" s="436" t="s">
        <v>1039</v>
      </c>
    </row>
    <row r="63" spans="1:6" x14ac:dyDescent="0.25">
      <c r="A63" s="275"/>
      <c r="B63" s="276" t="s">
        <v>213</v>
      </c>
      <c r="C63" s="279">
        <v>-957</v>
      </c>
      <c r="D63" s="437"/>
    </row>
    <row r="64" spans="1:6" ht="26.25" x14ac:dyDescent="0.25">
      <c r="A64" s="275" t="s">
        <v>817</v>
      </c>
      <c r="B64" s="236" t="s">
        <v>64</v>
      </c>
      <c r="C64" s="236">
        <f>C65</f>
        <v>-105.3</v>
      </c>
      <c r="D64" s="437"/>
    </row>
    <row r="65" spans="1:4" x14ac:dyDescent="0.25">
      <c r="A65" s="275"/>
      <c r="B65" s="276" t="s">
        <v>66</v>
      </c>
      <c r="C65" s="276">
        <v>-105.3</v>
      </c>
      <c r="D65" s="437"/>
    </row>
    <row r="66" spans="1:4" x14ac:dyDescent="0.25">
      <c r="A66" s="275" t="s">
        <v>813</v>
      </c>
      <c r="B66" s="236" t="s">
        <v>74</v>
      </c>
      <c r="C66" s="236">
        <f>C67</f>
        <v>-205.1</v>
      </c>
      <c r="D66" s="437"/>
    </row>
    <row r="67" spans="1:4" ht="26.25" x14ac:dyDescent="0.25">
      <c r="A67" s="275"/>
      <c r="B67" s="276" t="s">
        <v>215</v>
      </c>
      <c r="C67" s="276">
        <v>-205.1</v>
      </c>
      <c r="D67" s="437"/>
    </row>
    <row r="68" spans="1:4" x14ac:dyDescent="0.25">
      <c r="A68" s="275" t="s">
        <v>315</v>
      </c>
      <c r="B68" s="236" t="s">
        <v>145</v>
      </c>
      <c r="C68" s="236">
        <f>C69</f>
        <v>-51.4</v>
      </c>
      <c r="D68" s="437"/>
    </row>
    <row r="69" spans="1:4" ht="26.25" x14ac:dyDescent="0.25">
      <c r="A69" s="275"/>
      <c r="B69" s="276" t="s">
        <v>283</v>
      </c>
      <c r="C69" s="276">
        <v>-51.4</v>
      </c>
      <c r="D69" s="437"/>
    </row>
    <row r="70" spans="1:4" x14ac:dyDescent="0.25">
      <c r="A70" s="275"/>
      <c r="B70" s="236" t="s">
        <v>202</v>
      </c>
      <c r="C70" s="236">
        <f>C71</f>
        <v>-24.2</v>
      </c>
      <c r="D70" s="437"/>
    </row>
    <row r="71" spans="1:4" ht="26.25" x14ac:dyDescent="0.25">
      <c r="A71" s="275"/>
      <c r="B71" s="276" t="s">
        <v>304</v>
      </c>
      <c r="C71" s="330">
        <v>-24.2</v>
      </c>
      <c r="D71" s="437"/>
    </row>
    <row r="72" spans="1:4" x14ac:dyDescent="0.25">
      <c r="A72" s="275" t="s">
        <v>813</v>
      </c>
      <c r="B72" s="236" t="s">
        <v>74</v>
      </c>
      <c r="C72" s="331">
        <f>C73</f>
        <v>1343</v>
      </c>
      <c r="D72" s="437"/>
    </row>
    <row r="73" spans="1:4" x14ac:dyDescent="0.25">
      <c r="A73" s="275"/>
      <c r="B73" s="276" t="s">
        <v>1011</v>
      </c>
      <c r="C73" s="330">
        <v>1343</v>
      </c>
      <c r="D73" s="437"/>
    </row>
    <row r="74" spans="1:4" ht="18.75" hidden="1" customHeight="1" x14ac:dyDescent="0.25">
      <c r="A74" s="434" t="s">
        <v>720</v>
      </c>
      <c r="B74" s="435"/>
      <c r="C74" s="279">
        <f>C72+C70+C68+C66+C64+C62</f>
        <v>0</v>
      </c>
      <c r="D74" s="438"/>
    </row>
    <row r="75" spans="1:4" ht="15.75" customHeight="1" x14ac:dyDescent="0.25">
      <c r="A75" s="275" t="s">
        <v>1018</v>
      </c>
      <c r="B75" s="236" t="s">
        <v>54</v>
      </c>
      <c r="C75" s="280">
        <f>C76</f>
        <v>-87.900000000000034</v>
      </c>
      <c r="D75" s="431" t="s">
        <v>1017</v>
      </c>
    </row>
    <row r="76" spans="1:4" ht="26.25" x14ac:dyDescent="0.25">
      <c r="A76" s="275" t="s">
        <v>817</v>
      </c>
      <c r="B76" s="236" t="s">
        <v>64</v>
      </c>
      <c r="C76" s="280">
        <f>C77+C78</f>
        <v>-87.900000000000034</v>
      </c>
      <c r="D76" s="432"/>
    </row>
    <row r="77" spans="1:4" ht="26.25" x14ac:dyDescent="0.25">
      <c r="A77" s="275"/>
      <c r="B77" s="276" t="s">
        <v>619</v>
      </c>
      <c r="C77" s="277">
        <v>-518.6</v>
      </c>
      <c r="D77" s="432"/>
    </row>
    <row r="78" spans="1:4" ht="26.25" x14ac:dyDescent="0.25">
      <c r="A78" s="275"/>
      <c r="B78" s="174" t="s">
        <v>618</v>
      </c>
      <c r="C78" s="277">
        <v>430.7</v>
      </c>
      <c r="D78" s="433"/>
    </row>
    <row r="79" spans="1:4" hidden="1" x14ac:dyDescent="0.25">
      <c r="A79" s="275"/>
      <c r="B79" s="276"/>
      <c r="C79" s="277"/>
      <c r="D79" s="328"/>
    </row>
    <row r="80" spans="1:4" hidden="1" x14ac:dyDescent="0.25">
      <c r="A80" s="275"/>
      <c r="B80" s="276"/>
      <c r="C80" s="277"/>
      <c r="D80" s="328"/>
    </row>
    <row r="81" spans="1:6" hidden="1" x14ac:dyDescent="0.25">
      <c r="A81" s="275"/>
      <c r="B81" s="276"/>
      <c r="C81" s="277"/>
      <c r="D81" s="328"/>
    </row>
    <row r="82" spans="1:6" hidden="1" x14ac:dyDescent="0.25"/>
    <row r="83" spans="1:6" hidden="1" x14ac:dyDescent="0.25"/>
    <row r="84" spans="1:6" hidden="1" x14ac:dyDescent="0.25"/>
    <row r="85" spans="1:6" hidden="1" x14ac:dyDescent="0.25"/>
    <row r="86" spans="1:6" hidden="1" x14ac:dyDescent="0.25"/>
    <row r="87" spans="1:6" hidden="1" x14ac:dyDescent="0.25"/>
    <row r="88" spans="1:6" hidden="1" x14ac:dyDescent="0.25"/>
    <row r="89" spans="1:6" hidden="1" x14ac:dyDescent="0.25"/>
    <row r="90" spans="1:6" hidden="1" x14ac:dyDescent="0.25">
      <c r="A90" s="275" t="s">
        <v>800</v>
      </c>
      <c r="B90" s="236" t="s">
        <v>123</v>
      </c>
      <c r="C90" s="280">
        <f>C91</f>
        <v>0</v>
      </c>
      <c r="D90" s="441" t="s">
        <v>1021</v>
      </c>
    </row>
    <row r="91" spans="1:6" ht="30" hidden="1" customHeight="1" x14ac:dyDescent="0.25">
      <c r="A91" s="275"/>
      <c r="B91" s="276" t="s">
        <v>1015</v>
      </c>
      <c r="C91" s="277"/>
      <c r="D91" s="441"/>
    </row>
    <row r="92" spans="1:6" ht="39" hidden="1" customHeight="1" x14ac:dyDescent="0.25">
      <c r="A92" s="275"/>
      <c r="B92" s="283" t="s">
        <v>750</v>
      </c>
      <c r="C92" s="284"/>
      <c r="D92" s="327"/>
    </row>
    <row r="93" spans="1:6" ht="15" customHeight="1" x14ac:dyDescent="0.25">
      <c r="A93" s="282" t="s">
        <v>314</v>
      </c>
      <c r="B93" s="194" t="s">
        <v>135</v>
      </c>
      <c r="C93" s="286">
        <f>C94</f>
        <v>400</v>
      </c>
      <c r="D93" s="432" t="s">
        <v>1023</v>
      </c>
    </row>
    <row r="94" spans="1:6" x14ac:dyDescent="0.25">
      <c r="A94" s="287"/>
      <c r="B94" s="276" t="s">
        <v>556</v>
      </c>
      <c r="C94" s="277">
        <v>400</v>
      </c>
      <c r="D94" s="432"/>
    </row>
    <row r="95" spans="1:6" ht="20.25" hidden="1" customHeight="1" x14ac:dyDescent="0.25">
      <c r="A95" s="282" t="s">
        <v>315</v>
      </c>
      <c r="B95" s="102" t="s">
        <v>145</v>
      </c>
      <c r="C95" s="280">
        <f>C96</f>
        <v>0</v>
      </c>
      <c r="D95" s="432"/>
    </row>
    <row r="96" spans="1:6" ht="20.25" hidden="1" customHeight="1" x14ac:dyDescent="0.25">
      <c r="A96" s="282"/>
      <c r="B96" s="276" t="s">
        <v>941</v>
      </c>
      <c r="C96" s="277"/>
      <c r="D96" s="432"/>
      <c r="F96" s="268">
        <v>-334.3</v>
      </c>
    </row>
    <row r="97" spans="1:6" ht="20.25" customHeight="1" x14ac:dyDescent="0.25">
      <c r="A97" s="282" t="s">
        <v>788</v>
      </c>
      <c r="B97" s="102" t="s">
        <v>177</v>
      </c>
      <c r="C97" s="280">
        <f>C98</f>
        <v>235.1</v>
      </c>
      <c r="D97" s="432"/>
    </row>
    <row r="98" spans="1:6" ht="20.25" customHeight="1" x14ac:dyDescent="0.25">
      <c r="A98" s="282"/>
      <c r="B98" s="276" t="s">
        <v>1022</v>
      </c>
      <c r="C98" s="277">
        <v>235.1</v>
      </c>
      <c r="D98" s="433"/>
    </row>
    <row r="99" spans="1:6" x14ac:dyDescent="0.25">
      <c r="A99" s="282" t="s">
        <v>797</v>
      </c>
      <c r="B99" s="236" t="s">
        <v>108</v>
      </c>
      <c r="C99" s="280">
        <f>C100</f>
        <v>596</v>
      </c>
      <c r="D99" s="441" t="s">
        <v>1024</v>
      </c>
    </row>
    <row r="100" spans="1:6" ht="39" x14ac:dyDescent="0.25">
      <c r="A100" s="282"/>
      <c r="B100" s="276" t="s">
        <v>306</v>
      </c>
      <c r="C100" s="277">
        <v>596</v>
      </c>
      <c r="D100" s="441"/>
    </row>
    <row r="101" spans="1:6" ht="39" customHeight="1" x14ac:dyDescent="0.25">
      <c r="A101" s="282" t="s">
        <v>1025</v>
      </c>
      <c r="B101" s="276" t="s">
        <v>811</v>
      </c>
      <c r="C101" s="277">
        <v>108</v>
      </c>
      <c r="D101" s="326" t="s">
        <v>1026</v>
      </c>
      <c r="F101" s="268">
        <v>41.3</v>
      </c>
    </row>
    <row r="102" spans="1:6" ht="39.75" customHeight="1" x14ac:dyDescent="0.25">
      <c r="A102" s="282" t="s">
        <v>809</v>
      </c>
      <c r="B102" s="276" t="s">
        <v>222</v>
      </c>
      <c r="C102" s="277">
        <v>-66.7</v>
      </c>
      <c r="D102" s="328" t="s">
        <v>1027</v>
      </c>
    </row>
    <row r="103" spans="1:6" s="303" customFormat="1" x14ac:dyDescent="0.25">
      <c r="A103" s="282" t="s">
        <v>950</v>
      </c>
      <c r="B103" s="306" t="s">
        <v>116</v>
      </c>
      <c r="C103" s="302">
        <f>C104+C105</f>
        <v>-10996.5</v>
      </c>
      <c r="D103" s="439" t="s">
        <v>1034</v>
      </c>
    </row>
    <row r="104" spans="1:6" ht="51.75" x14ac:dyDescent="0.25">
      <c r="A104" s="287"/>
      <c r="B104" s="174" t="s">
        <v>598</v>
      </c>
      <c r="C104" s="299">
        <v>-10000</v>
      </c>
      <c r="D104" s="440"/>
    </row>
    <row r="105" spans="1:6" ht="77.25" x14ac:dyDescent="0.25">
      <c r="A105" s="287"/>
      <c r="B105" s="174" t="s">
        <v>599</v>
      </c>
      <c r="C105" s="300">
        <v>-996.5</v>
      </c>
      <c r="D105" s="301" t="s">
        <v>1035</v>
      </c>
    </row>
    <row r="106" spans="1:6" s="303" customFormat="1" ht="26.25" x14ac:dyDescent="0.25">
      <c r="A106" s="282" t="s">
        <v>1036</v>
      </c>
      <c r="B106" s="304" t="s">
        <v>1037</v>
      </c>
      <c r="C106" s="302">
        <v>-417</v>
      </c>
      <c r="D106" s="324" t="s">
        <v>1038</v>
      </c>
    </row>
    <row r="108" spans="1:6" x14ac:dyDescent="0.25">
      <c r="C108" s="305"/>
    </row>
  </sheetData>
  <mergeCells count="16">
    <mergeCell ref="A74:B74"/>
    <mergeCell ref="D75:D78"/>
    <mergeCell ref="D90:D91"/>
    <mergeCell ref="B1:D1"/>
    <mergeCell ref="D13:D28"/>
    <mergeCell ref="D29:D34"/>
    <mergeCell ref="D35:D38"/>
    <mergeCell ref="D39:D43"/>
    <mergeCell ref="D44:D45"/>
    <mergeCell ref="D4:D9"/>
    <mergeCell ref="D93:D98"/>
    <mergeCell ref="D99:D100"/>
    <mergeCell ref="D103:D104"/>
    <mergeCell ref="D46:D53"/>
    <mergeCell ref="D54:D61"/>
    <mergeCell ref="D62:D74"/>
  </mergeCells>
  <pageMargins left="0.78740157480314965" right="0" top="0.23622047244094491" bottom="0" header="0.15748031496062992" footer="0.19685039370078741"/>
  <pageSetup paperSize="9" fitToHeight="3" orientation="portrait" r:id="rId1"/>
  <headerFooter alignWithMargins="0"/>
  <rowBreaks count="2" manualBreakCount="2">
    <brk id="34" max="3" man="1"/>
    <brk id="92" max="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view="pageBreakPreview" topLeftCell="A14" zoomScale="90" zoomScaleNormal="100" zoomScaleSheetLayoutView="90" workbookViewId="0">
      <selection activeCell="D32" sqref="D32:D33"/>
    </sheetView>
  </sheetViews>
  <sheetFormatPr defaultRowHeight="15.75" x14ac:dyDescent="0.25"/>
  <cols>
    <col min="1" max="1" width="11.140625" style="84" customWidth="1"/>
    <col min="2" max="2" width="57.28515625" style="83" customWidth="1"/>
    <col min="3" max="3" width="14.7109375" style="83" customWidth="1"/>
    <col min="4" max="4" width="25.5703125" style="83" customWidth="1"/>
    <col min="5" max="251" width="9.140625" style="83"/>
    <col min="252" max="252" width="11.140625" style="83" customWidth="1"/>
    <col min="253" max="253" width="50.5703125" style="83" customWidth="1"/>
    <col min="254" max="254" width="16.28515625" style="83" customWidth="1"/>
    <col min="255" max="255" width="36" style="83" customWidth="1"/>
    <col min="256" max="507" width="9.140625" style="83"/>
    <col min="508" max="508" width="11.140625" style="83" customWidth="1"/>
    <col min="509" max="509" width="50.5703125" style="83" customWidth="1"/>
    <col min="510" max="510" width="16.28515625" style="83" customWidth="1"/>
    <col min="511" max="511" width="36" style="83" customWidth="1"/>
    <col min="512" max="763" width="9.140625" style="83"/>
    <col min="764" max="764" width="11.140625" style="83" customWidth="1"/>
    <col min="765" max="765" width="50.5703125" style="83" customWidth="1"/>
    <col min="766" max="766" width="16.28515625" style="83" customWidth="1"/>
    <col min="767" max="767" width="36" style="83" customWidth="1"/>
    <col min="768" max="1019" width="9.140625" style="83"/>
    <col min="1020" max="1020" width="11.140625" style="83" customWidth="1"/>
    <col min="1021" max="1021" width="50.5703125" style="83" customWidth="1"/>
    <col min="1022" max="1022" width="16.28515625" style="83" customWidth="1"/>
    <col min="1023" max="1023" width="36" style="83" customWidth="1"/>
    <col min="1024" max="1275" width="9.140625" style="83"/>
    <col min="1276" max="1276" width="11.140625" style="83" customWidth="1"/>
    <col min="1277" max="1277" width="50.5703125" style="83" customWidth="1"/>
    <col min="1278" max="1278" width="16.28515625" style="83" customWidth="1"/>
    <col min="1279" max="1279" width="36" style="83" customWidth="1"/>
    <col min="1280" max="1531" width="9.140625" style="83"/>
    <col min="1532" max="1532" width="11.140625" style="83" customWidth="1"/>
    <col min="1533" max="1533" width="50.5703125" style="83" customWidth="1"/>
    <col min="1534" max="1534" width="16.28515625" style="83" customWidth="1"/>
    <col min="1535" max="1535" width="36" style="83" customWidth="1"/>
    <col min="1536" max="1787" width="9.140625" style="83"/>
    <col min="1788" max="1788" width="11.140625" style="83" customWidth="1"/>
    <col min="1789" max="1789" width="50.5703125" style="83" customWidth="1"/>
    <col min="1790" max="1790" width="16.28515625" style="83" customWidth="1"/>
    <col min="1791" max="1791" width="36" style="83" customWidth="1"/>
    <col min="1792" max="2043" width="9.140625" style="83"/>
    <col min="2044" max="2044" width="11.140625" style="83" customWidth="1"/>
    <col min="2045" max="2045" width="50.5703125" style="83" customWidth="1"/>
    <col min="2046" max="2046" width="16.28515625" style="83" customWidth="1"/>
    <col min="2047" max="2047" width="36" style="83" customWidth="1"/>
    <col min="2048" max="2299" width="9.140625" style="83"/>
    <col min="2300" max="2300" width="11.140625" style="83" customWidth="1"/>
    <col min="2301" max="2301" width="50.5703125" style="83" customWidth="1"/>
    <col min="2302" max="2302" width="16.28515625" style="83" customWidth="1"/>
    <col min="2303" max="2303" width="36" style="83" customWidth="1"/>
    <col min="2304" max="2555" width="9.140625" style="83"/>
    <col min="2556" max="2556" width="11.140625" style="83" customWidth="1"/>
    <col min="2557" max="2557" width="50.5703125" style="83" customWidth="1"/>
    <col min="2558" max="2558" width="16.28515625" style="83" customWidth="1"/>
    <col min="2559" max="2559" width="36" style="83" customWidth="1"/>
    <col min="2560" max="2811" width="9.140625" style="83"/>
    <col min="2812" max="2812" width="11.140625" style="83" customWidth="1"/>
    <col min="2813" max="2813" width="50.5703125" style="83" customWidth="1"/>
    <col min="2814" max="2814" width="16.28515625" style="83" customWidth="1"/>
    <col min="2815" max="2815" width="36" style="83" customWidth="1"/>
    <col min="2816" max="3067" width="9.140625" style="83"/>
    <col min="3068" max="3068" width="11.140625" style="83" customWidth="1"/>
    <col min="3069" max="3069" width="50.5703125" style="83" customWidth="1"/>
    <col min="3070" max="3070" width="16.28515625" style="83" customWidth="1"/>
    <col min="3071" max="3071" width="36" style="83" customWidth="1"/>
    <col min="3072" max="3323" width="9.140625" style="83"/>
    <col min="3324" max="3324" width="11.140625" style="83" customWidth="1"/>
    <col min="3325" max="3325" width="50.5703125" style="83" customWidth="1"/>
    <col min="3326" max="3326" width="16.28515625" style="83" customWidth="1"/>
    <col min="3327" max="3327" width="36" style="83" customWidth="1"/>
    <col min="3328" max="3579" width="9.140625" style="83"/>
    <col min="3580" max="3580" width="11.140625" style="83" customWidth="1"/>
    <col min="3581" max="3581" width="50.5703125" style="83" customWidth="1"/>
    <col min="3582" max="3582" width="16.28515625" style="83" customWidth="1"/>
    <col min="3583" max="3583" width="36" style="83" customWidth="1"/>
    <col min="3584" max="3835" width="9.140625" style="83"/>
    <col min="3836" max="3836" width="11.140625" style="83" customWidth="1"/>
    <col min="3837" max="3837" width="50.5703125" style="83" customWidth="1"/>
    <col min="3838" max="3838" width="16.28515625" style="83" customWidth="1"/>
    <col min="3839" max="3839" width="36" style="83" customWidth="1"/>
    <col min="3840" max="4091" width="9.140625" style="83"/>
    <col min="4092" max="4092" width="11.140625" style="83" customWidth="1"/>
    <col min="4093" max="4093" width="50.5703125" style="83" customWidth="1"/>
    <col min="4094" max="4094" width="16.28515625" style="83" customWidth="1"/>
    <col min="4095" max="4095" width="36" style="83" customWidth="1"/>
    <col min="4096" max="4347" width="9.140625" style="83"/>
    <col min="4348" max="4348" width="11.140625" style="83" customWidth="1"/>
    <col min="4349" max="4349" width="50.5703125" style="83" customWidth="1"/>
    <col min="4350" max="4350" width="16.28515625" style="83" customWidth="1"/>
    <col min="4351" max="4351" width="36" style="83" customWidth="1"/>
    <col min="4352" max="4603" width="9.140625" style="83"/>
    <col min="4604" max="4604" width="11.140625" style="83" customWidth="1"/>
    <col min="4605" max="4605" width="50.5703125" style="83" customWidth="1"/>
    <col min="4606" max="4606" width="16.28515625" style="83" customWidth="1"/>
    <col min="4607" max="4607" width="36" style="83" customWidth="1"/>
    <col min="4608" max="4859" width="9.140625" style="83"/>
    <col min="4860" max="4860" width="11.140625" style="83" customWidth="1"/>
    <col min="4861" max="4861" width="50.5703125" style="83" customWidth="1"/>
    <col min="4862" max="4862" width="16.28515625" style="83" customWidth="1"/>
    <col min="4863" max="4863" width="36" style="83" customWidth="1"/>
    <col min="4864" max="5115" width="9.140625" style="83"/>
    <col min="5116" max="5116" width="11.140625" style="83" customWidth="1"/>
    <col min="5117" max="5117" width="50.5703125" style="83" customWidth="1"/>
    <col min="5118" max="5118" width="16.28515625" style="83" customWidth="1"/>
    <col min="5119" max="5119" width="36" style="83" customWidth="1"/>
    <col min="5120" max="5371" width="9.140625" style="83"/>
    <col min="5372" max="5372" width="11.140625" style="83" customWidth="1"/>
    <col min="5373" max="5373" width="50.5703125" style="83" customWidth="1"/>
    <col min="5374" max="5374" width="16.28515625" style="83" customWidth="1"/>
    <col min="5375" max="5375" width="36" style="83" customWidth="1"/>
    <col min="5376" max="5627" width="9.140625" style="83"/>
    <col min="5628" max="5628" width="11.140625" style="83" customWidth="1"/>
    <col min="5629" max="5629" width="50.5703125" style="83" customWidth="1"/>
    <col min="5630" max="5630" width="16.28515625" style="83" customWidth="1"/>
    <col min="5631" max="5631" width="36" style="83" customWidth="1"/>
    <col min="5632" max="5883" width="9.140625" style="83"/>
    <col min="5884" max="5884" width="11.140625" style="83" customWidth="1"/>
    <col min="5885" max="5885" width="50.5703125" style="83" customWidth="1"/>
    <col min="5886" max="5886" width="16.28515625" style="83" customWidth="1"/>
    <col min="5887" max="5887" width="36" style="83" customWidth="1"/>
    <col min="5888" max="6139" width="9.140625" style="83"/>
    <col min="6140" max="6140" width="11.140625" style="83" customWidth="1"/>
    <col min="6141" max="6141" width="50.5703125" style="83" customWidth="1"/>
    <col min="6142" max="6142" width="16.28515625" style="83" customWidth="1"/>
    <col min="6143" max="6143" width="36" style="83" customWidth="1"/>
    <col min="6144" max="6395" width="9.140625" style="83"/>
    <col min="6396" max="6396" width="11.140625" style="83" customWidth="1"/>
    <col min="6397" max="6397" width="50.5703125" style="83" customWidth="1"/>
    <col min="6398" max="6398" width="16.28515625" style="83" customWidth="1"/>
    <col min="6399" max="6399" width="36" style="83" customWidth="1"/>
    <col min="6400" max="6651" width="9.140625" style="83"/>
    <col min="6652" max="6652" width="11.140625" style="83" customWidth="1"/>
    <col min="6653" max="6653" width="50.5703125" style="83" customWidth="1"/>
    <col min="6654" max="6654" width="16.28515625" style="83" customWidth="1"/>
    <col min="6655" max="6655" width="36" style="83" customWidth="1"/>
    <col min="6656" max="6907" width="9.140625" style="83"/>
    <col min="6908" max="6908" width="11.140625" style="83" customWidth="1"/>
    <col min="6909" max="6909" width="50.5703125" style="83" customWidth="1"/>
    <col min="6910" max="6910" width="16.28515625" style="83" customWidth="1"/>
    <col min="6911" max="6911" width="36" style="83" customWidth="1"/>
    <col min="6912" max="7163" width="9.140625" style="83"/>
    <col min="7164" max="7164" width="11.140625" style="83" customWidth="1"/>
    <col min="7165" max="7165" width="50.5703125" style="83" customWidth="1"/>
    <col min="7166" max="7166" width="16.28515625" style="83" customWidth="1"/>
    <col min="7167" max="7167" width="36" style="83" customWidth="1"/>
    <col min="7168" max="7419" width="9.140625" style="83"/>
    <col min="7420" max="7420" width="11.140625" style="83" customWidth="1"/>
    <col min="7421" max="7421" width="50.5703125" style="83" customWidth="1"/>
    <col min="7422" max="7422" width="16.28515625" style="83" customWidth="1"/>
    <col min="7423" max="7423" width="36" style="83" customWidth="1"/>
    <col min="7424" max="7675" width="9.140625" style="83"/>
    <col min="7676" max="7676" width="11.140625" style="83" customWidth="1"/>
    <col min="7677" max="7677" width="50.5703125" style="83" customWidth="1"/>
    <col min="7678" max="7678" width="16.28515625" style="83" customWidth="1"/>
    <col min="7679" max="7679" width="36" style="83" customWidth="1"/>
    <col min="7680" max="7931" width="9.140625" style="83"/>
    <col min="7932" max="7932" width="11.140625" style="83" customWidth="1"/>
    <col min="7933" max="7933" width="50.5703125" style="83" customWidth="1"/>
    <col min="7934" max="7934" width="16.28515625" style="83" customWidth="1"/>
    <col min="7935" max="7935" width="36" style="83" customWidth="1"/>
    <col min="7936" max="8187" width="9.140625" style="83"/>
    <col min="8188" max="8188" width="11.140625" style="83" customWidth="1"/>
    <col min="8189" max="8189" width="50.5703125" style="83" customWidth="1"/>
    <col min="8190" max="8190" width="16.28515625" style="83" customWidth="1"/>
    <col min="8191" max="8191" width="36" style="83" customWidth="1"/>
    <col min="8192" max="8443" width="9.140625" style="83"/>
    <col min="8444" max="8444" width="11.140625" style="83" customWidth="1"/>
    <col min="8445" max="8445" width="50.5703125" style="83" customWidth="1"/>
    <col min="8446" max="8446" width="16.28515625" style="83" customWidth="1"/>
    <col min="8447" max="8447" width="36" style="83" customWidth="1"/>
    <col min="8448" max="8699" width="9.140625" style="83"/>
    <col min="8700" max="8700" width="11.140625" style="83" customWidth="1"/>
    <col min="8701" max="8701" width="50.5703125" style="83" customWidth="1"/>
    <col min="8702" max="8702" width="16.28515625" style="83" customWidth="1"/>
    <col min="8703" max="8703" width="36" style="83" customWidth="1"/>
    <col min="8704" max="8955" width="9.140625" style="83"/>
    <col min="8956" max="8956" width="11.140625" style="83" customWidth="1"/>
    <col min="8957" max="8957" width="50.5703125" style="83" customWidth="1"/>
    <col min="8958" max="8958" width="16.28515625" style="83" customWidth="1"/>
    <col min="8959" max="8959" width="36" style="83" customWidth="1"/>
    <col min="8960" max="9211" width="9.140625" style="83"/>
    <col min="9212" max="9212" width="11.140625" style="83" customWidth="1"/>
    <col min="9213" max="9213" width="50.5703125" style="83" customWidth="1"/>
    <col min="9214" max="9214" width="16.28515625" style="83" customWidth="1"/>
    <col min="9215" max="9215" width="36" style="83" customWidth="1"/>
    <col min="9216" max="9467" width="9.140625" style="83"/>
    <col min="9468" max="9468" width="11.140625" style="83" customWidth="1"/>
    <col min="9469" max="9469" width="50.5703125" style="83" customWidth="1"/>
    <col min="9470" max="9470" width="16.28515625" style="83" customWidth="1"/>
    <col min="9471" max="9471" width="36" style="83" customWidth="1"/>
    <col min="9472" max="9723" width="9.140625" style="83"/>
    <col min="9724" max="9724" width="11.140625" style="83" customWidth="1"/>
    <col min="9725" max="9725" width="50.5703125" style="83" customWidth="1"/>
    <col min="9726" max="9726" width="16.28515625" style="83" customWidth="1"/>
    <col min="9727" max="9727" width="36" style="83" customWidth="1"/>
    <col min="9728" max="9979" width="9.140625" style="83"/>
    <col min="9980" max="9980" width="11.140625" style="83" customWidth="1"/>
    <col min="9981" max="9981" width="50.5703125" style="83" customWidth="1"/>
    <col min="9982" max="9982" width="16.28515625" style="83" customWidth="1"/>
    <col min="9983" max="9983" width="36" style="83" customWidth="1"/>
    <col min="9984" max="10235" width="9.140625" style="83"/>
    <col min="10236" max="10236" width="11.140625" style="83" customWidth="1"/>
    <col min="10237" max="10237" width="50.5703125" style="83" customWidth="1"/>
    <col min="10238" max="10238" width="16.28515625" style="83" customWidth="1"/>
    <col min="10239" max="10239" width="36" style="83" customWidth="1"/>
    <col min="10240" max="10491" width="9.140625" style="83"/>
    <col min="10492" max="10492" width="11.140625" style="83" customWidth="1"/>
    <col min="10493" max="10493" width="50.5703125" style="83" customWidth="1"/>
    <col min="10494" max="10494" width="16.28515625" style="83" customWidth="1"/>
    <col min="10495" max="10495" width="36" style="83" customWidth="1"/>
    <col min="10496" max="10747" width="9.140625" style="83"/>
    <col min="10748" max="10748" width="11.140625" style="83" customWidth="1"/>
    <col min="10749" max="10749" width="50.5703125" style="83" customWidth="1"/>
    <col min="10750" max="10750" width="16.28515625" style="83" customWidth="1"/>
    <col min="10751" max="10751" width="36" style="83" customWidth="1"/>
    <col min="10752" max="11003" width="9.140625" style="83"/>
    <col min="11004" max="11004" width="11.140625" style="83" customWidth="1"/>
    <col min="11005" max="11005" width="50.5703125" style="83" customWidth="1"/>
    <col min="11006" max="11006" width="16.28515625" style="83" customWidth="1"/>
    <col min="11007" max="11007" width="36" style="83" customWidth="1"/>
    <col min="11008" max="11259" width="9.140625" style="83"/>
    <col min="11260" max="11260" width="11.140625" style="83" customWidth="1"/>
    <col min="11261" max="11261" width="50.5703125" style="83" customWidth="1"/>
    <col min="11262" max="11262" width="16.28515625" style="83" customWidth="1"/>
    <col min="11263" max="11263" width="36" style="83" customWidth="1"/>
    <col min="11264" max="11515" width="9.140625" style="83"/>
    <col min="11516" max="11516" width="11.140625" style="83" customWidth="1"/>
    <col min="11517" max="11517" width="50.5703125" style="83" customWidth="1"/>
    <col min="11518" max="11518" width="16.28515625" style="83" customWidth="1"/>
    <col min="11519" max="11519" width="36" style="83" customWidth="1"/>
    <col min="11520" max="11771" width="9.140625" style="83"/>
    <col min="11772" max="11772" width="11.140625" style="83" customWidth="1"/>
    <col min="11773" max="11773" width="50.5703125" style="83" customWidth="1"/>
    <col min="11774" max="11774" width="16.28515625" style="83" customWidth="1"/>
    <col min="11775" max="11775" width="36" style="83" customWidth="1"/>
    <col min="11776" max="12027" width="9.140625" style="83"/>
    <col min="12028" max="12028" width="11.140625" style="83" customWidth="1"/>
    <col min="12029" max="12029" width="50.5703125" style="83" customWidth="1"/>
    <col min="12030" max="12030" width="16.28515625" style="83" customWidth="1"/>
    <col min="12031" max="12031" width="36" style="83" customWidth="1"/>
    <col min="12032" max="12283" width="9.140625" style="83"/>
    <col min="12284" max="12284" width="11.140625" style="83" customWidth="1"/>
    <col min="12285" max="12285" width="50.5703125" style="83" customWidth="1"/>
    <col min="12286" max="12286" width="16.28515625" style="83" customWidth="1"/>
    <col min="12287" max="12287" width="36" style="83" customWidth="1"/>
    <col min="12288" max="12539" width="9.140625" style="83"/>
    <col min="12540" max="12540" width="11.140625" style="83" customWidth="1"/>
    <col min="12541" max="12541" width="50.5703125" style="83" customWidth="1"/>
    <col min="12542" max="12542" width="16.28515625" style="83" customWidth="1"/>
    <col min="12543" max="12543" width="36" style="83" customWidth="1"/>
    <col min="12544" max="12795" width="9.140625" style="83"/>
    <col min="12796" max="12796" width="11.140625" style="83" customWidth="1"/>
    <col min="12797" max="12797" width="50.5703125" style="83" customWidth="1"/>
    <col min="12798" max="12798" width="16.28515625" style="83" customWidth="1"/>
    <col min="12799" max="12799" width="36" style="83" customWidth="1"/>
    <col min="12800" max="13051" width="9.140625" style="83"/>
    <col min="13052" max="13052" width="11.140625" style="83" customWidth="1"/>
    <col min="13053" max="13053" width="50.5703125" style="83" customWidth="1"/>
    <col min="13054" max="13054" width="16.28515625" style="83" customWidth="1"/>
    <col min="13055" max="13055" width="36" style="83" customWidth="1"/>
    <col min="13056" max="13307" width="9.140625" style="83"/>
    <col min="13308" max="13308" width="11.140625" style="83" customWidth="1"/>
    <col min="13309" max="13309" width="50.5703125" style="83" customWidth="1"/>
    <col min="13310" max="13310" width="16.28515625" style="83" customWidth="1"/>
    <col min="13311" max="13311" width="36" style="83" customWidth="1"/>
    <col min="13312" max="13563" width="9.140625" style="83"/>
    <col min="13564" max="13564" width="11.140625" style="83" customWidth="1"/>
    <col min="13565" max="13565" width="50.5703125" style="83" customWidth="1"/>
    <col min="13566" max="13566" width="16.28515625" style="83" customWidth="1"/>
    <col min="13567" max="13567" width="36" style="83" customWidth="1"/>
    <col min="13568" max="13819" width="9.140625" style="83"/>
    <col min="13820" max="13820" width="11.140625" style="83" customWidth="1"/>
    <col min="13821" max="13821" width="50.5703125" style="83" customWidth="1"/>
    <col min="13822" max="13822" width="16.28515625" style="83" customWidth="1"/>
    <col min="13823" max="13823" width="36" style="83" customWidth="1"/>
    <col min="13824" max="14075" width="9.140625" style="83"/>
    <col min="14076" max="14076" width="11.140625" style="83" customWidth="1"/>
    <col min="14077" max="14077" width="50.5703125" style="83" customWidth="1"/>
    <col min="14078" max="14078" width="16.28515625" style="83" customWidth="1"/>
    <col min="14079" max="14079" width="36" style="83" customWidth="1"/>
    <col min="14080" max="14331" width="9.140625" style="83"/>
    <col min="14332" max="14332" width="11.140625" style="83" customWidth="1"/>
    <col min="14333" max="14333" width="50.5703125" style="83" customWidth="1"/>
    <col min="14334" max="14334" width="16.28515625" style="83" customWidth="1"/>
    <col min="14335" max="14335" width="36" style="83" customWidth="1"/>
    <col min="14336" max="14587" width="9.140625" style="83"/>
    <col min="14588" max="14588" width="11.140625" style="83" customWidth="1"/>
    <col min="14589" max="14589" width="50.5703125" style="83" customWidth="1"/>
    <col min="14590" max="14590" width="16.28515625" style="83" customWidth="1"/>
    <col min="14591" max="14591" width="36" style="83" customWidth="1"/>
    <col min="14592" max="14843" width="9.140625" style="83"/>
    <col min="14844" max="14844" width="11.140625" style="83" customWidth="1"/>
    <col min="14845" max="14845" width="50.5703125" style="83" customWidth="1"/>
    <col min="14846" max="14846" width="16.28515625" style="83" customWidth="1"/>
    <col min="14847" max="14847" width="36" style="83" customWidth="1"/>
    <col min="14848" max="15099" width="9.140625" style="83"/>
    <col min="15100" max="15100" width="11.140625" style="83" customWidth="1"/>
    <col min="15101" max="15101" width="50.5703125" style="83" customWidth="1"/>
    <col min="15102" max="15102" width="16.28515625" style="83" customWidth="1"/>
    <col min="15103" max="15103" width="36" style="83" customWidth="1"/>
    <col min="15104" max="15355" width="9.140625" style="83"/>
    <col min="15356" max="15356" width="11.140625" style="83" customWidth="1"/>
    <col min="15357" max="15357" width="50.5703125" style="83" customWidth="1"/>
    <col min="15358" max="15358" width="16.28515625" style="83" customWidth="1"/>
    <col min="15359" max="15359" width="36" style="83" customWidth="1"/>
    <col min="15360" max="15611" width="9.140625" style="83"/>
    <col min="15612" max="15612" width="11.140625" style="83" customWidth="1"/>
    <col min="15613" max="15613" width="50.5703125" style="83" customWidth="1"/>
    <col min="15614" max="15614" width="16.28515625" style="83" customWidth="1"/>
    <col min="15615" max="15615" width="36" style="83" customWidth="1"/>
    <col min="15616" max="15867" width="9.140625" style="83"/>
    <col min="15868" max="15868" width="11.140625" style="83" customWidth="1"/>
    <col min="15869" max="15869" width="50.5703125" style="83" customWidth="1"/>
    <col min="15870" max="15870" width="16.28515625" style="83" customWidth="1"/>
    <col min="15871" max="15871" width="36" style="83" customWidth="1"/>
    <col min="15872" max="16123" width="9.140625" style="83"/>
    <col min="16124" max="16124" width="11.140625" style="83" customWidth="1"/>
    <col min="16125" max="16125" width="50.5703125" style="83" customWidth="1"/>
    <col min="16126" max="16126" width="16.28515625" style="83" customWidth="1"/>
    <col min="16127" max="16127" width="36" style="83" customWidth="1"/>
    <col min="16128" max="16384" width="9.140625" style="83"/>
  </cols>
  <sheetData>
    <row r="1" spans="1:4" ht="34.5" customHeight="1" x14ac:dyDescent="0.25">
      <c r="A1" s="263" t="s">
        <v>984</v>
      </c>
      <c r="B1" s="405" t="s">
        <v>927</v>
      </c>
      <c r="C1" s="405"/>
      <c r="D1" s="405"/>
    </row>
    <row r="2" spans="1:4" x14ac:dyDescent="0.25">
      <c r="D2" s="85" t="s">
        <v>785</v>
      </c>
    </row>
    <row r="3" spans="1:4" ht="47.25" x14ac:dyDescent="0.25">
      <c r="A3" s="42" t="s">
        <v>603</v>
      </c>
      <c r="B3" s="42" t="s">
        <v>232</v>
      </c>
      <c r="C3" s="43" t="s">
        <v>784</v>
      </c>
      <c r="D3" s="44" t="s">
        <v>585</v>
      </c>
    </row>
    <row r="4" spans="1:4" hidden="1" x14ac:dyDescent="0.25">
      <c r="A4" s="46" t="s">
        <v>55</v>
      </c>
      <c r="B4" s="86" t="s">
        <v>54</v>
      </c>
      <c r="C4" s="43">
        <f>C5</f>
        <v>0</v>
      </c>
      <c r="D4" s="418"/>
    </row>
    <row r="5" spans="1:4" hidden="1" x14ac:dyDescent="0.25">
      <c r="A5" s="46" t="s">
        <v>911</v>
      </c>
      <c r="B5" s="86" t="s">
        <v>62</v>
      </c>
      <c r="C5" s="43">
        <f>C6</f>
        <v>0</v>
      </c>
      <c r="D5" s="418"/>
    </row>
    <row r="6" spans="1:4" ht="75.75" hidden="1" customHeight="1" x14ac:dyDescent="0.25">
      <c r="A6" s="42"/>
      <c r="B6" s="92"/>
      <c r="C6" s="43"/>
      <c r="D6" s="418"/>
    </row>
    <row r="7" spans="1:4" ht="15.75" hidden="1" customHeight="1" x14ac:dyDescent="0.25">
      <c r="A7" s="46" t="s">
        <v>61</v>
      </c>
      <c r="B7" s="31" t="s">
        <v>245</v>
      </c>
      <c r="C7" s="38">
        <f>C8</f>
        <v>0</v>
      </c>
      <c r="D7" s="48"/>
    </row>
    <row r="8" spans="1:4" ht="15.75" hidden="1" customHeight="1" x14ac:dyDescent="0.25">
      <c r="A8" s="46" t="s">
        <v>793</v>
      </c>
      <c r="B8" s="31" t="s">
        <v>104</v>
      </c>
      <c r="C8" s="38">
        <f>C10+C9</f>
        <v>0</v>
      </c>
      <c r="D8" s="48"/>
    </row>
    <row r="9" spans="1:4" ht="118.5" hidden="1" customHeight="1" x14ac:dyDescent="0.25">
      <c r="A9" s="46"/>
      <c r="B9" s="152"/>
      <c r="C9" s="39"/>
      <c r="D9" s="188"/>
    </row>
    <row r="10" spans="1:4" ht="45.75" hidden="1" customHeight="1" x14ac:dyDescent="0.25">
      <c r="A10" s="46"/>
      <c r="B10" s="30"/>
      <c r="C10" s="39"/>
      <c r="D10" s="196"/>
    </row>
    <row r="11" spans="1:4" ht="23.25" hidden="1" customHeight="1" x14ac:dyDescent="0.25">
      <c r="A11" s="46" t="s">
        <v>69</v>
      </c>
      <c r="B11" s="86" t="s">
        <v>132</v>
      </c>
      <c r="C11" s="38">
        <f>C12</f>
        <v>0</v>
      </c>
      <c r="D11" s="196"/>
    </row>
    <row r="12" spans="1:4" ht="27.75" hidden="1" customHeight="1" x14ac:dyDescent="0.25">
      <c r="A12" s="46" t="s">
        <v>314</v>
      </c>
      <c r="B12" s="86" t="s">
        <v>135</v>
      </c>
      <c r="C12" s="38">
        <f>SUM(C13:C13)</f>
        <v>0</v>
      </c>
      <c r="D12" s="196"/>
    </row>
    <row r="13" spans="1:4" hidden="1" x14ac:dyDescent="0.25">
      <c r="A13" s="46"/>
      <c r="B13" s="30"/>
      <c r="C13" s="39"/>
      <c r="D13" s="196"/>
    </row>
    <row r="14" spans="1:4" s="291" customFormat="1" ht="17.25" customHeight="1" x14ac:dyDescent="0.2">
      <c r="A14" s="231" t="s">
        <v>819</v>
      </c>
      <c r="B14" s="209" t="s">
        <v>135</v>
      </c>
      <c r="C14" s="290"/>
      <c r="D14" s="443" t="s">
        <v>1028</v>
      </c>
    </row>
    <row r="15" spans="1:4" s="291" customFormat="1" ht="58.5" customHeight="1" x14ac:dyDescent="0.2">
      <c r="A15" s="231" t="s">
        <v>314</v>
      </c>
      <c r="B15" s="199" t="s">
        <v>1029</v>
      </c>
      <c r="C15" s="232">
        <f>C16+C17+C18+C19+C20+C21+C22+C23+C24</f>
        <v>0</v>
      </c>
      <c r="D15" s="443"/>
    </row>
    <row r="16" spans="1:4" s="291" customFormat="1" ht="12.75" x14ac:dyDescent="0.2">
      <c r="A16" s="444"/>
      <c r="B16" s="174" t="s">
        <v>586</v>
      </c>
      <c r="C16" s="292">
        <v>-525.4</v>
      </c>
      <c r="D16" s="443"/>
    </row>
    <row r="17" spans="1:4" s="291" customFormat="1" ht="12.75" x14ac:dyDescent="0.2">
      <c r="A17" s="444"/>
      <c r="B17" s="174" t="s">
        <v>587</v>
      </c>
      <c r="C17" s="292">
        <v>-4284.5</v>
      </c>
      <c r="D17" s="443"/>
    </row>
    <row r="18" spans="1:4" s="291" customFormat="1" ht="12.75" x14ac:dyDescent="0.2">
      <c r="A18" s="444"/>
      <c r="B18" s="174" t="s">
        <v>555</v>
      </c>
      <c r="C18" s="292">
        <v>-98.5</v>
      </c>
      <c r="D18" s="443"/>
    </row>
    <row r="19" spans="1:4" s="291" customFormat="1" ht="12.75" x14ac:dyDescent="0.2">
      <c r="A19" s="444"/>
      <c r="B19" s="174" t="s">
        <v>556</v>
      </c>
      <c r="C19" s="292">
        <v>838</v>
      </c>
      <c r="D19" s="443"/>
    </row>
    <row r="20" spans="1:4" s="291" customFormat="1" ht="12.75" x14ac:dyDescent="0.2">
      <c r="A20" s="444"/>
      <c r="B20" s="174" t="s">
        <v>559</v>
      </c>
      <c r="C20" s="292">
        <v>477.3</v>
      </c>
      <c r="D20" s="443"/>
    </row>
    <row r="21" spans="1:4" s="291" customFormat="1" ht="12.75" x14ac:dyDescent="0.2">
      <c r="A21" s="444"/>
      <c r="B21" s="174" t="s">
        <v>557</v>
      </c>
      <c r="C21" s="292">
        <v>343.8</v>
      </c>
      <c r="D21" s="443"/>
    </row>
    <row r="22" spans="1:4" s="291" customFormat="1" ht="12.75" x14ac:dyDescent="0.2">
      <c r="A22" s="444"/>
      <c r="B22" s="174" t="s">
        <v>558</v>
      </c>
      <c r="C22" s="292">
        <v>483.4</v>
      </c>
      <c r="D22" s="443"/>
    </row>
    <row r="23" spans="1:4" s="291" customFormat="1" ht="12.75" x14ac:dyDescent="0.2">
      <c r="A23" s="444"/>
      <c r="B23" s="174" t="s">
        <v>280</v>
      </c>
      <c r="C23" s="292">
        <v>-1931.2</v>
      </c>
      <c r="D23" s="443"/>
    </row>
    <row r="24" spans="1:4" s="291" customFormat="1" ht="12.75" x14ac:dyDescent="0.2">
      <c r="A24" s="444"/>
      <c r="B24" s="174" t="s">
        <v>675</v>
      </c>
      <c r="C24" s="175">
        <f>SUM(C25:C25)</f>
        <v>4697.1000000000004</v>
      </c>
      <c r="D24" s="443"/>
    </row>
    <row r="25" spans="1:4" s="291" customFormat="1" ht="25.5" hidden="1" customHeight="1" x14ac:dyDescent="0.2">
      <c r="A25" s="444"/>
      <c r="B25" s="174" t="s">
        <v>136</v>
      </c>
      <c r="C25" s="293">
        <v>4697.1000000000004</v>
      </c>
      <c r="D25" s="443"/>
    </row>
    <row r="26" spans="1:4" s="291" customFormat="1" ht="51" customHeight="1" x14ac:dyDescent="0.2">
      <c r="A26" s="444"/>
      <c r="B26" s="199" t="s">
        <v>1030</v>
      </c>
      <c r="C26" s="295">
        <f>SUM(C27:C31)</f>
        <v>0</v>
      </c>
      <c r="D26" s="443" t="s">
        <v>1031</v>
      </c>
    </row>
    <row r="27" spans="1:4" s="291" customFormat="1" ht="12.75" x14ac:dyDescent="0.2">
      <c r="A27" s="444"/>
      <c r="B27" s="174" t="s">
        <v>586</v>
      </c>
      <c r="C27" s="294">
        <v>-26</v>
      </c>
      <c r="D27" s="443"/>
    </row>
    <row r="28" spans="1:4" s="291" customFormat="1" ht="12.75" x14ac:dyDescent="0.2">
      <c r="A28" s="444"/>
      <c r="B28" s="174" t="s">
        <v>556</v>
      </c>
      <c r="C28" s="294">
        <v>-0.5</v>
      </c>
      <c r="D28" s="443"/>
    </row>
    <row r="29" spans="1:4" s="291" customFormat="1" ht="12.75" x14ac:dyDescent="0.2">
      <c r="A29" s="444"/>
      <c r="B29" s="174" t="s">
        <v>559</v>
      </c>
      <c r="C29" s="294">
        <v>-0.9</v>
      </c>
      <c r="D29" s="443"/>
    </row>
    <row r="30" spans="1:4" x14ac:dyDescent="0.25">
      <c r="A30" s="444"/>
      <c r="B30" s="174" t="s">
        <v>280</v>
      </c>
      <c r="C30" s="294">
        <v>-56.6</v>
      </c>
      <c r="D30" s="443"/>
    </row>
    <row r="31" spans="1:4" x14ac:dyDescent="0.25">
      <c r="A31" s="444"/>
      <c r="B31" s="174" t="s">
        <v>675</v>
      </c>
      <c r="C31" s="294">
        <v>84</v>
      </c>
      <c r="D31" s="443"/>
    </row>
    <row r="32" spans="1:4" ht="15.75" customHeight="1" x14ac:dyDescent="0.25">
      <c r="A32" s="266" t="s">
        <v>1019</v>
      </c>
      <c r="B32" s="265" t="s">
        <v>184</v>
      </c>
      <c r="C32" s="296">
        <v>400</v>
      </c>
      <c r="D32" s="443" t="s">
        <v>1032</v>
      </c>
    </row>
    <row r="33" spans="1:4" ht="39" x14ac:dyDescent="0.25">
      <c r="A33" s="298"/>
      <c r="B33" s="174" t="s">
        <v>1033</v>
      </c>
      <c r="C33" s="296">
        <v>400</v>
      </c>
      <c r="D33" s="443"/>
    </row>
    <row r="34" spans="1:4" x14ac:dyDescent="0.25">
      <c r="D34" s="297"/>
    </row>
    <row r="35" spans="1:4" x14ac:dyDescent="0.25">
      <c r="D35" s="297"/>
    </row>
    <row r="36" spans="1:4" x14ac:dyDescent="0.25">
      <c r="D36" s="297"/>
    </row>
    <row r="37" spans="1:4" x14ac:dyDescent="0.25">
      <c r="D37" s="297"/>
    </row>
    <row r="38" spans="1:4" x14ac:dyDescent="0.25">
      <c r="D38" s="297"/>
    </row>
    <row r="39" spans="1:4" x14ac:dyDescent="0.25">
      <c r="D39" s="297"/>
    </row>
    <row r="40" spans="1:4" x14ac:dyDescent="0.25">
      <c r="D40" s="297"/>
    </row>
    <row r="41" spans="1:4" x14ac:dyDescent="0.25">
      <c r="D41" s="297"/>
    </row>
    <row r="42" spans="1:4" x14ac:dyDescent="0.25">
      <c r="D42" s="297"/>
    </row>
    <row r="43" spans="1:4" x14ac:dyDescent="0.25">
      <c r="D43" s="297"/>
    </row>
  </sheetData>
  <mergeCells count="6">
    <mergeCell ref="D32:D33"/>
    <mergeCell ref="A16:A31"/>
    <mergeCell ref="B1:D1"/>
    <mergeCell ref="D4:D6"/>
    <mergeCell ref="D14:D25"/>
    <mergeCell ref="D26:D31"/>
  </mergeCells>
  <pageMargins left="0.59055118110236227" right="0.19685039370078741" top="0.62992125984251968" bottom="0.6692913385826772" header="0.15748031496062992" footer="0.19685039370078741"/>
  <pageSetup paperSize="9" scale="87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tabSelected="1" workbookViewId="0">
      <selection activeCell="F8" sqref="F8"/>
    </sheetView>
  </sheetViews>
  <sheetFormatPr defaultColWidth="8" defaultRowHeight="12.75" x14ac:dyDescent="0.2"/>
  <cols>
    <col min="1" max="1" width="96.7109375" style="8" customWidth="1"/>
    <col min="2" max="2" width="0" style="8" hidden="1" customWidth="1"/>
    <col min="3" max="3" width="7.7109375" style="8" customWidth="1"/>
    <col min="4" max="4" width="8.5703125" style="8" customWidth="1"/>
    <col min="5" max="5" width="15.5703125" style="8" customWidth="1"/>
    <col min="6" max="7" width="13.42578125" style="8" customWidth="1"/>
    <col min="8" max="253" width="8" style="8" customWidth="1"/>
    <col min="254" max="16384" width="8" style="8"/>
  </cols>
  <sheetData>
    <row r="1" spans="1:6" s="5" customFormat="1" ht="12.75" customHeight="1" x14ac:dyDescent="0.25">
      <c r="A1" s="1"/>
      <c r="B1" s="2"/>
      <c r="C1" s="3" t="s">
        <v>694</v>
      </c>
      <c r="D1" s="1"/>
      <c r="F1" s="4" t="s">
        <v>227</v>
      </c>
    </row>
    <row r="2" spans="1:6" s="5" customFormat="1" ht="12.75" customHeight="1" x14ac:dyDescent="0.25">
      <c r="A2" s="1"/>
      <c r="B2" s="2"/>
      <c r="C2" s="3" t="s">
        <v>228</v>
      </c>
      <c r="D2" s="1"/>
      <c r="F2" s="4" t="s">
        <v>227</v>
      </c>
    </row>
    <row r="3" spans="1:6" s="5" customFormat="1" ht="12.75" customHeight="1" x14ac:dyDescent="0.25">
      <c r="A3" s="1"/>
      <c r="B3" s="2"/>
      <c r="C3" s="3" t="s">
        <v>229</v>
      </c>
      <c r="D3" s="1"/>
      <c r="F3" s="4"/>
    </row>
    <row r="4" spans="1:6" s="5" customFormat="1" ht="12.75" customHeight="1" x14ac:dyDescent="0.25">
      <c r="A4" s="1"/>
      <c r="B4" s="2"/>
      <c r="C4" s="3" t="s">
        <v>1057</v>
      </c>
      <c r="D4" s="1"/>
      <c r="F4" s="4" t="s">
        <v>227</v>
      </c>
    </row>
    <row r="5" spans="1:6" ht="12.75" customHeight="1" x14ac:dyDescent="0.25">
      <c r="A5" s="1"/>
      <c r="B5" s="2"/>
      <c r="C5" s="6"/>
      <c r="D5" s="1"/>
      <c r="E5" s="7"/>
      <c r="F5" s="7" t="s">
        <v>227</v>
      </c>
    </row>
    <row r="6" spans="1:6" ht="15.75" customHeight="1" x14ac:dyDescent="0.2">
      <c r="A6" s="395" t="s">
        <v>230</v>
      </c>
      <c r="B6" s="395"/>
      <c r="C6" s="395"/>
      <c r="D6" s="395"/>
      <c r="E6" s="395"/>
      <c r="F6" s="7" t="s">
        <v>227</v>
      </c>
    </row>
    <row r="7" spans="1:6" ht="15.75" customHeight="1" x14ac:dyDescent="0.2">
      <c r="A7" s="395" t="s">
        <v>231</v>
      </c>
      <c r="B7" s="395"/>
      <c r="C7" s="395"/>
      <c r="D7" s="395"/>
      <c r="E7" s="395"/>
      <c r="F7" s="7" t="s">
        <v>227</v>
      </c>
    </row>
    <row r="8" spans="1:6" ht="15.75" customHeight="1" x14ac:dyDescent="0.2">
      <c r="A8" s="395" t="s">
        <v>307</v>
      </c>
      <c r="B8" s="395"/>
      <c r="C8" s="395"/>
      <c r="D8" s="395"/>
      <c r="E8" s="395"/>
      <c r="F8" s="7" t="s">
        <v>227</v>
      </c>
    </row>
    <row r="9" spans="1:6" ht="15.75" customHeight="1" x14ac:dyDescent="0.25">
      <c r="A9" s="2"/>
      <c r="B9" s="2"/>
      <c r="C9" s="2"/>
      <c r="D9" s="2"/>
      <c r="E9" s="2"/>
      <c r="F9" s="7" t="s">
        <v>227</v>
      </c>
    </row>
    <row r="10" spans="1:6" ht="32.25" customHeight="1" x14ac:dyDescent="0.2">
      <c r="A10" s="396" t="s">
        <v>232</v>
      </c>
      <c r="B10" s="222"/>
      <c r="C10" s="396" t="s">
        <v>233</v>
      </c>
      <c r="D10" s="396" t="s">
        <v>234</v>
      </c>
      <c r="E10" s="220" t="s">
        <v>316</v>
      </c>
      <c r="F10" s="7" t="s">
        <v>227</v>
      </c>
    </row>
    <row r="11" spans="1:6" ht="15.75" customHeight="1" x14ac:dyDescent="0.2">
      <c r="A11" s="396"/>
      <c r="B11" s="34"/>
      <c r="C11" s="396"/>
      <c r="D11" s="396"/>
      <c r="E11" s="220" t="s">
        <v>235</v>
      </c>
      <c r="F11" s="7" t="s">
        <v>227</v>
      </c>
    </row>
    <row r="12" spans="1:6" s="16" customFormat="1" ht="11.25" customHeight="1" x14ac:dyDescent="0.2">
      <c r="A12" s="29">
        <v>1</v>
      </c>
      <c r="B12" s="35"/>
      <c r="C12" s="29">
        <v>2</v>
      </c>
      <c r="D12" s="29">
        <v>3</v>
      </c>
      <c r="E12" s="29">
        <v>4</v>
      </c>
      <c r="F12" s="15" t="s">
        <v>227</v>
      </c>
    </row>
    <row r="13" spans="1:6" ht="15.75" customHeight="1" x14ac:dyDescent="0.25">
      <c r="A13" s="394" t="s">
        <v>236</v>
      </c>
      <c r="B13" s="394"/>
      <c r="C13" s="12">
        <v>1</v>
      </c>
      <c r="D13" s="12" t="s">
        <v>237</v>
      </c>
      <c r="E13" s="223">
        <f>SUM(E14:E20)</f>
        <v>330955.2</v>
      </c>
      <c r="F13" s="9" t="s">
        <v>227</v>
      </c>
    </row>
    <row r="14" spans="1:6" ht="30" customHeight="1" x14ac:dyDescent="0.25">
      <c r="A14" s="224" t="s">
        <v>238</v>
      </c>
      <c r="B14" s="10"/>
      <c r="C14" s="11">
        <v>1</v>
      </c>
      <c r="D14" s="11">
        <v>2</v>
      </c>
      <c r="E14" s="225">
        <f>'свод 2012'!T9</f>
        <v>4992.2</v>
      </c>
      <c r="F14" s="9" t="s">
        <v>227</v>
      </c>
    </row>
    <row r="15" spans="1:6" ht="35.25" customHeight="1" x14ac:dyDescent="0.25">
      <c r="A15" s="224" t="s">
        <v>239</v>
      </c>
      <c r="B15" s="10"/>
      <c r="C15" s="11">
        <v>1</v>
      </c>
      <c r="D15" s="11">
        <v>3</v>
      </c>
      <c r="E15" s="225">
        <f>'свод 2012'!T11</f>
        <v>19853.900000000001</v>
      </c>
      <c r="F15" s="9" t="s">
        <v>227</v>
      </c>
    </row>
    <row r="16" spans="1:6" ht="37.5" customHeight="1" x14ac:dyDescent="0.25">
      <c r="A16" s="224" t="s">
        <v>240</v>
      </c>
      <c r="B16" s="10"/>
      <c r="C16" s="11">
        <v>1</v>
      </c>
      <c r="D16" s="11">
        <v>4</v>
      </c>
      <c r="E16" s="225">
        <f>'свод 2012'!T15</f>
        <v>199319.5</v>
      </c>
      <c r="F16" s="9" t="s">
        <v>227</v>
      </c>
    </row>
    <row r="17" spans="1:6" ht="20.25" customHeight="1" x14ac:dyDescent="0.25">
      <c r="A17" s="224" t="s">
        <v>62</v>
      </c>
      <c r="B17" s="10"/>
      <c r="C17" s="11">
        <v>1</v>
      </c>
      <c r="D17" s="11">
        <v>5</v>
      </c>
      <c r="E17" s="225">
        <f>'свод 2012'!T17</f>
        <v>27.1</v>
      </c>
      <c r="F17" s="9"/>
    </row>
    <row r="18" spans="1:6" ht="35.25" customHeight="1" x14ac:dyDescent="0.25">
      <c r="A18" s="224" t="s">
        <v>241</v>
      </c>
      <c r="B18" s="10"/>
      <c r="C18" s="11">
        <v>1</v>
      </c>
      <c r="D18" s="11">
        <v>6</v>
      </c>
      <c r="E18" s="225">
        <f>'свод 2012'!T19</f>
        <v>43612.1</v>
      </c>
      <c r="F18" s="9" t="s">
        <v>227</v>
      </c>
    </row>
    <row r="19" spans="1:6" ht="18" customHeight="1" x14ac:dyDescent="0.25">
      <c r="A19" s="224" t="s">
        <v>242</v>
      </c>
      <c r="B19" s="10"/>
      <c r="C19" s="11">
        <v>1</v>
      </c>
      <c r="D19" s="11">
        <v>11</v>
      </c>
      <c r="E19" s="225">
        <f>'свод 2012'!T27</f>
        <v>527.19999999999993</v>
      </c>
      <c r="F19" s="9" t="s">
        <v>227</v>
      </c>
    </row>
    <row r="20" spans="1:6" ht="19.5" customHeight="1" x14ac:dyDescent="0.25">
      <c r="A20" s="224" t="s">
        <v>74</v>
      </c>
      <c r="B20" s="10"/>
      <c r="C20" s="11">
        <v>1</v>
      </c>
      <c r="D20" s="11">
        <v>13</v>
      </c>
      <c r="E20" s="225">
        <f>'свод 2012'!T29</f>
        <v>62623.199999999997</v>
      </c>
      <c r="F20" s="9" t="s">
        <v>227</v>
      </c>
    </row>
    <row r="21" spans="1:6" ht="23.25" customHeight="1" x14ac:dyDescent="0.25">
      <c r="A21" s="394" t="s">
        <v>243</v>
      </c>
      <c r="B21" s="394"/>
      <c r="C21" s="12">
        <v>3</v>
      </c>
      <c r="D21" s="12" t="s">
        <v>237</v>
      </c>
      <c r="E21" s="223">
        <f>SUM(E22:E26)</f>
        <v>47442.9</v>
      </c>
      <c r="F21" s="9" t="s">
        <v>227</v>
      </c>
    </row>
    <row r="22" spans="1:6" ht="15.75" customHeight="1" x14ac:dyDescent="0.25">
      <c r="A22" s="224" t="s">
        <v>244</v>
      </c>
      <c r="B22" s="10"/>
      <c r="C22" s="11">
        <v>3</v>
      </c>
      <c r="D22" s="11">
        <v>2</v>
      </c>
      <c r="E22" s="225">
        <f>'свод 2012'!T44</f>
        <v>500</v>
      </c>
      <c r="F22" s="9" t="s">
        <v>227</v>
      </c>
    </row>
    <row r="23" spans="1:6" ht="15.75" customHeight="1" x14ac:dyDescent="0.25">
      <c r="A23" s="30" t="s">
        <v>566</v>
      </c>
      <c r="B23" s="10"/>
      <c r="C23" s="11">
        <v>3</v>
      </c>
      <c r="D23" s="11">
        <v>4</v>
      </c>
      <c r="E23" s="225">
        <f>'свод 2012'!T57</f>
        <v>7353.1</v>
      </c>
      <c r="F23" s="9"/>
    </row>
    <row r="24" spans="1:6" ht="35.25" customHeight="1" x14ac:dyDescent="0.25">
      <c r="A24" s="224" t="s">
        <v>83</v>
      </c>
      <c r="B24" s="10"/>
      <c r="C24" s="11">
        <v>3</v>
      </c>
      <c r="D24" s="11">
        <v>9</v>
      </c>
      <c r="E24" s="225">
        <f>'свод 2012'!T60</f>
        <v>39489.800000000003</v>
      </c>
      <c r="F24" s="9" t="s">
        <v>227</v>
      </c>
    </row>
    <row r="25" spans="1:6" ht="33" hidden="1" customHeight="1" x14ac:dyDescent="0.25">
      <c r="A25" s="168" t="s">
        <v>85</v>
      </c>
      <c r="B25" s="10"/>
      <c r="C25" s="11">
        <v>3</v>
      </c>
      <c r="D25" s="11">
        <v>14</v>
      </c>
      <c r="E25" s="225"/>
      <c r="F25" s="9"/>
    </row>
    <row r="26" spans="1:6" ht="16.5" customHeight="1" x14ac:dyDescent="0.25">
      <c r="A26" s="30" t="s">
        <v>85</v>
      </c>
      <c r="B26" s="10"/>
      <c r="C26" s="11">
        <v>3</v>
      </c>
      <c r="D26" s="11">
        <v>14</v>
      </c>
      <c r="E26" s="225">
        <f>'свод 2012'!T70</f>
        <v>100</v>
      </c>
      <c r="F26" s="9"/>
    </row>
    <row r="27" spans="1:6" ht="15.75" customHeight="1" x14ac:dyDescent="0.25">
      <c r="A27" s="394" t="s">
        <v>245</v>
      </c>
      <c r="B27" s="394"/>
      <c r="C27" s="12">
        <v>4</v>
      </c>
      <c r="D27" s="12" t="s">
        <v>237</v>
      </c>
      <c r="E27" s="223">
        <f>SUM(E28:E33)</f>
        <v>252147.69999999998</v>
      </c>
      <c r="F27" s="9" t="s">
        <v>227</v>
      </c>
    </row>
    <row r="28" spans="1:6" ht="15.75" customHeight="1" x14ac:dyDescent="0.25">
      <c r="A28" s="30" t="s">
        <v>88</v>
      </c>
      <c r="B28" s="219"/>
      <c r="C28" s="11">
        <v>4</v>
      </c>
      <c r="D28" s="11">
        <v>1</v>
      </c>
      <c r="E28" s="225">
        <f>'свод 2012'!T73</f>
        <v>2983.2</v>
      </c>
      <c r="F28" s="9"/>
    </row>
    <row r="29" spans="1:6" ht="15.75" customHeight="1" x14ac:dyDescent="0.25">
      <c r="A29" s="224" t="s">
        <v>104</v>
      </c>
      <c r="B29" s="219">
        <v>4</v>
      </c>
      <c r="C29" s="11">
        <v>4</v>
      </c>
      <c r="D29" s="11">
        <v>5</v>
      </c>
      <c r="E29" s="225">
        <f>'свод 2012'!T113</f>
        <v>16138.7</v>
      </c>
      <c r="F29" s="9"/>
    </row>
    <row r="30" spans="1:6" ht="15.75" customHeight="1" x14ac:dyDescent="0.25">
      <c r="A30" s="224" t="s">
        <v>105</v>
      </c>
      <c r="B30" s="10"/>
      <c r="C30" s="11">
        <v>4</v>
      </c>
      <c r="D30" s="11">
        <v>8</v>
      </c>
      <c r="E30" s="225">
        <f>'свод 2012'!T116</f>
        <v>3890</v>
      </c>
      <c r="F30" s="9" t="s">
        <v>227</v>
      </c>
    </row>
    <row r="31" spans="1:6" ht="15.75" customHeight="1" x14ac:dyDescent="0.25">
      <c r="A31" s="224" t="s">
        <v>246</v>
      </c>
      <c r="B31" s="10"/>
      <c r="C31" s="11">
        <v>4</v>
      </c>
      <c r="D31" s="11">
        <v>9</v>
      </c>
      <c r="E31" s="225">
        <f>'свод 2012'!T118</f>
        <v>139111.19999999998</v>
      </c>
      <c r="F31" s="9" t="s">
        <v>227</v>
      </c>
    </row>
    <row r="32" spans="1:6" ht="15.75" customHeight="1" x14ac:dyDescent="0.25">
      <c r="A32" s="224" t="s">
        <v>108</v>
      </c>
      <c r="B32" s="10"/>
      <c r="C32" s="11">
        <v>4</v>
      </c>
      <c r="D32" s="11">
        <v>10</v>
      </c>
      <c r="E32" s="225">
        <f>'свод 2012'!T124</f>
        <v>18891.100000000002</v>
      </c>
      <c r="F32" s="9" t="s">
        <v>227</v>
      </c>
    </row>
    <row r="33" spans="1:6" ht="15.75" customHeight="1" x14ac:dyDescent="0.25">
      <c r="A33" s="224" t="s">
        <v>113</v>
      </c>
      <c r="B33" s="10"/>
      <c r="C33" s="11">
        <v>4</v>
      </c>
      <c r="D33" s="11">
        <v>12</v>
      </c>
      <c r="E33" s="225">
        <f>'свод 2012'!T141</f>
        <v>71133.5</v>
      </c>
      <c r="F33" s="9" t="s">
        <v>227</v>
      </c>
    </row>
    <row r="34" spans="1:6" ht="15.75" customHeight="1" x14ac:dyDescent="0.25">
      <c r="A34" s="394" t="s">
        <v>247</v>
      </c>
      <c r="B34" s="394"/>
      <c r="C34" s="12">
        <v>5</v>
      </c>
      <c r="D34" s="12" t="s">
        <v>237</v>
      </c>
      <c r="E34" s="223">
        <f>SUM(E35:E38)</f>
        <v>674676.7</v>
      </c>
      <c r="F34" s="9" t="s">
        <v>227</v>
      </c>
    </row>
    <row r="35" spans="1:6" ht="15.75" customHeight="1" x14ac:dyDescent="0.25">
      <c r="A35" s="224" t="s">
        <v>116</v>
      </c>
      <c r="B35" s="10"/>
      <c r="C35" s="11">
        <v>5</v>
      </c>
      <c r="D35" s="11">
        <v>1</v>
      </c>
      <c r="E35" s="225">
        <f>SUM('свод 2012'!T175)</f>
        <v>373732.59999999992</v>
      </c>
      <c r="F35" s="9" t="s">
        <v>227</v>
      </c>
    </row>
    <row r="36" spans="1:6" ht="15.75" customHeight="1" x14ac:dyDescent="0.25">
      <c r="A36" s="224" t="s">
        <v>123</v>
      </c>
      <c r="B36" s="10"/>
      <c r="C36" s="11">
        <v>5</v>
      </c>
      <c r="D36" s="11">
        <v>2</v>
      </c>
      <c r="E36" s="225">
        <f>'свод 2012'!T202</f>
        <v>244511.9</v>
      </c>
      <c r="F36" s="9" t="s">
        <v>227</v>
      </c>
    </row>
    <row r="37" spans="1:6" ht="15.75" customHeight="1" x14ac:dyDescent="0.25">
      <c r="A37" s="224" t="s">
        <v>129</v>
      </c>
      <c r="B37" s="10"/>
      <c r="C37" s="11">
        <v>5</v>
      </c>
      <c r="D37" s="11">
        <v>3</v>
      </c>
      <c r="E37" s="225">
        <f>'свод 2012'!T214</f>
        <v>56428.899999999994</v>
      </c>
      <c r="F37" s="9" t="s">
        <v>227</v>
      </c>
    </row>
    <row r="38" spans="1:6" ht="15.75" customHeight="1" x14ac:dyDescent="0.25">
      <c r="A38" s="30" t="s">
        <v>696</v>
      </c>
      <c r="B38" s="10"/>
      <c r="C38" s="11">
        <v>5</v>
      </c>
      <c r="D38" s="11">
        <v>5</v>
      </c>
      <c r="E38" s="225">
        <f>'свод 2012'!V223</f>
        <v>3.3</v>
      </c>
      <c r="F38" s="9"/>
    </row>
    <row r="39" spans="1:6" ht="15.75" customHeight="1" x14ac:dyDescent="0.25">
      <c r="A39" s="394" t="s">
        <v>248</v>
      </c>
      <c r="B39" s="394"/>
      <c r="C39" s="12">
        <v>7</v>
      </c>
      <c r="D39" s="12" t="s">
        <v>237</v>
      </c>
      <c r="E39" s="223">
        <f>SUM(E40:E43)</f>
        <v>1760161.3</v>
      </c>
      <c r="F39" s="9" t="s">
        <v>227</v>
      </c>
    </row>
    <row r="40" spans="1:6" ht="15.75" customHeight="1" x14ac:dyDescent="0.25">
      <c r="A40" s="224" t="s">
        <v>133</v>
      </c>
      <c r="B40" s="10"/>
      <c r="C40" s="11">
        <v>7</v>
      </c>
      <c r="D40" s="11">
        <v>1</v>
      </c>
      <c r="E40" s="225">
        <f>'свод 2012'!T228</f>
        <v>583598.20000000007</v>
      </c>
      <c r="F40" s="9" t="s">
        <v>227</v>
      </c>
    </row>
    <row r="41" spans="1:6" ht="15.75" customHeight="1" x14ac:dyDescent="0.25">
      <c r="A41" s="224" t="s">
        <v>135</v>
      </c>
      <c r="B41" s="10"/>
      <c r="C41" s="11">
        <v>7</v>
      </c>
      <c r="D41" s="11">
        <v>2</v>
      </c>
      <c r="E41" s="225">
        <f>'свод 2012'!T297</f>
        <v>944924.6</v>
      </c>
      <c r="F41" s="9" t="s">
        <v>227</v>
      </c>
    </row>
    <row r="42" spans="1:6" ht="15.75" customHeight="1" x14ac:dyDescent="0.25">
      <c r="A42" s="224" t="s">
        <v>147</v>
      </c>
      <c r="B42" s="10"/>
      <c r="C42" s="11">
        <v>7</v>
      </c>
      <c r="D42" s="11">
        <v>7</v>
      </c>
      <c r="E42" s="225">
        <f>'свод 2012'!T439</f>
        <v>67995</v>
      </c>
      <c r="F42" s="9" t="s">
        <v>227</v>
      </c>
    </row>
    <row r="43" spans="1:6" ht="15.75" customHeight="1" x14ac:dyDescent="0.25">
      <c r="A43" s="224" t="s">
        <v>249</v>
      </c>
      <c r="B43" s="10"/>
      <c r="C43" s="11">
        <v>7</v>
      </c>
      <c r="D43" s="11">
        <v>9</v>
      </c>
      <c r="E43" s="225">
        <f>'свод 2012'!T399</f>
        <v>163643.5</v>
      </c>
      <c r="F43" s="9" t="s">
        <v>227</v>
      </c>
    </row>
    <row r="44" spans="1:6" ht="15.75" customHeight="1" x14ac:dyDescent="0.25">
      <c r="A44" s="394" t="s">
        <v>250</v>
      </c>
      <c r="B44" s="394"/>
      <c r="C44" s="12">
        <v>8</v>
      </c>
      <c r="D44" s="12" t="s">
        <v>237</v>
      </c>
      <c r="E44" s="223">
        <f>SUM(E45)</f>
        <v>159048.49999999997</v>
      </c>
      <c r="F44" s="9" t="s">
        <v>227</v>
      </c>
    </row>
    <row r="45" spans="1:6" ht="15.75" customHeight="1" x14ac:dyDescent="0.25">
      <c r="A45" s="224" t="s">
        <v>177</v>
      </c>
      <c r="B45" s="10"/>
      <c r="C45" s="11">
        <v>8</v>
      </c>
      <c r="D45" s="11">
        <v>1</v>
      </c>
      <c r="E45" s="225">
        <f>'свод 2012'!T476</f>
        <v>159048.49999999997</v>
      </c>
      <c r="F45" s="9" t="s">
        <v>227</v>
      </c>
    </row>
    <row r="46" spans="1:6" ht="15.75" customHeight="1" x14ac:dyDescent="0.25">
      <c r="A46" s="394" t="s">
        <v>251</v>
      </c>
      <c r="B46" s="394"/>
      <c r="C46" s="12">
        <v>9</v>
      </c>
      <c r="D46" s="12" t="s">
        <v>237</v>
      </c>
      <c r="E46" s="223">
        <f>SUM(E47:E50)</f>
        <v>353253.3</v>
      </c>
      <c r="F46" s="9" t="s">
        <v>227</v>
      </c>
    </row>
    <row r="47" spans="1:6" ht="15.75" customHeight="1" x14ac:dyDescent="0.25">
      <c r="A47" s="224" t="s">
        <v>179</v>
      </c>
      <c r="B47" s="10"/>
      <c r="C47" s="11">
        <v>9</v>
      </c>
      <c r="D47" s="11">
        <v>1</v>
      </c>
      <c r="E47" s="225">
        <f>'свод 2012'!T529</f>
        <v>238300.89999999997</v>
      </c>
      <c r="F47" s="9" t="s">
        <v>227</v>
      </c>
    </row>
    <row r="48" spans="1:6" ht="15.75" customHeight="1" x14ac:dyDescent="0.25">
      <c r="A48" s="224" t="s">
        <v>180</v>
      </c>
      <c r="B48" s="10"/>
      <c r="C48" s="11">
        <v>9</v>
      </c>
      <c r="D48" s="11">
        <v>2</v>
      </c>
      <c r="E48" s="225">
        <f>'свод 2012'!T548</f>
        <v>5191.7000000000007</v>
      </c>
      <c r="F48" s="9" t="s">
        <v>227</v>
      </c>
    </row>
    <row r="49" spans="1:6" ht="15.75" customHeight="1" x14ac:dyDescent="0.25">
      <c r="A49" s="224" t="s">
        <v>181</v>
      </c>
      <c r="B49" s="10"/>
      <c r="C49" s="11">
        <v>9</v>
      </c>
      <c r="D49" s="11">
        <v>4</v>
      </c>
      <c r="E49" s="225">
        <f>'свод 2012'!T557</f>
        <v>5522.4</v>
      </c>
      <c r="F49" s="9" t="s">
        <v>227</v>
      </c>
    </row>
    <row r="50" spans="1:6" ht="15.75" customHeight="1" x14ac:dyDescent="0.25">
      <c r="A50" s="224" t="s">
        <v>182</v>
      </c>
      <c r="B50" s="10"/>
      <c r="C50" s="11">
        <v>9</v>
      </c>
      <c r="D50" s="11">
        <v>9</v>
      </c>
      <c r="E50" s="225">
        <f>'свод 2012'!T564</f>
        <v>104238.3</v>
      </c>
      <c r="F50" s="9" t="s">
        <v>227</v>
      </c>
    </row>
    <row r="51" spans="1:6" ht="15.75" customHeight="1" x14ac:dyDescent="0.25">
      <c r="A51" s="394" t="s">
        <v>252</v>
      </c>
      <c r="B51" s="394"/>
      <c r="C51" s="12">
        <v>10</v>
      </c>
      <c r="D51" s="12" t="s">
        <v>237</v>
      </c>
      <c r="E51" s="223">
        <f>SUM(E52:E56)</f>
        <v>172928.19999999998</v>
      </c>
      <c r="F51" s="9" t="s">
        <v>227</v>
      </c>
    </row>
    <row r="52" spans="1:6" ht="15" customHeight="1" x14ac:dyDescent="0.25">
      <c r="A52" s="224" t="s">
        <v>253</v>
      </c>
      <c r="B52" s="10"/>
      <c r="C52" s="11">
        <v>10</v>
      </c>
      <c r="D52" s="11">
        <v>1</v>
      </c>
      <c r="E52" s="225">
        <f>'свод 2012'!T569</f>
        <v>5826.6</v>
      </c>
      <c r="F52" s="9" t="s">
        <v>227</v>
      </c>
    </row>
    <row r="53" spans="1:6" ht="15.75" hidden="1" customHeight="1" x14ac:dyDescent="0.25">
      <c r="A53" s="224" t="s">
        <v>254</v>
      </c>
      <c r="B53" s="10"/>
      <c r="C53" s="11">
        <v>10</v>
      </c>
      <c r="D53" s="11">
        <v>2</v>
      </c>
      <c r="E53" s="225">
        <f>SUM('[1]2012-2013'!$H$168)</f>
        <v>0</v>
      </c>
      <c r="F53" s="9" t="s">
        <v>227</v>
      </c>
    </row>
    <row r="54" spans="1:6" ht="15.75" customHeight="1" x14ac:dyDescent="0.25">
      <c r="A54" s="224" t="s">
        <v>184</v>
      </c>
      <c r="B54" s="10"/>
      <c r="C54" s="11">
        <v>10</v>
      </c>
      <c r="D54" s="11">
        <v>3</v>
      </c>
      <c r="E54" s="225">
        <f>'свод 2012'!T571</f>
        <v>42676.399999999994</v>
      </c>
      <c r="F54" s="9" t="s">
        <v>227</v>
      </c>
    </row>
    <row r="55" spans="1:6" ht="15.75" customHeight="1" x14ac:dyDescent="0.25">
      <c r="A55" s="224" t="s">
        <v>255</v>
      </c>
      <c r="B55" s="10"/>
      <c r="C55" s="11">
        <v>10</v>
      </c>
      <c r="D55" s="11">
        <v>4</v>
      </c>
      <c r="E55" s="225">
        <f>'свод 2012'!T600</f>
        <v>110199.2</v>
      </c>
      <c r="F55" s="9" t="s">
        <v>227</v>
      </c>
    </row>
    <row r="56" spans="1:6" ht="15.75" customHeight="1" x14ac:dyDescent="0.25">
      <c r="A56" s="224" t="s">
        <v>256</v>
      </c>
      <c r="B56" s="10"/>
      <c r="C56" s="11">
        <v>10</v>
      </c>
      <c r="D56" s="11">
        <v>6</v>
      </c>
      <c r="E56" s="225">
        <f>'свод 2012'!T606</f>
        <v>14226</v>
      </c>
      <c r="F56" s="9" t="s">
        <v>227</v>
      </c>
    </row>
    <row r="57" spans="1:6" ht="15.75" customHeight="1" x14ac:dyDescent="0.25">
      <c r="A57" s="394" t="s">
        <v>257</v>
      </c>
      <c r="B57" s="394"/>
      <c r="C57" s="12">
        <v>11</v>
      </c>
      <c r="D57" s="12" t="s">
        <v>237</v>
      </c>
      <c r="E57" s="223">
        <f>SUM(E58:E60)</f>
        <v>184289.7</v>
      </c>
      <c r="F57" s="9" t="s">
        <v>227</v>
      </c>
    </row>
    <row r="58" spans="1:6" ht="15.75" customHeight="1" x14ac:dyDescent="0.25">
      <c r="A58" s="224" t="s">
        <v>258</v>
      </c>
      <c r="B58" s="10"/>
      <c r="C58" s="11">
        <v>11</v>
      </c>
      <c r="D58" s="11">
        <v>1</v>
      </c>
      <c r="E58" s="225">
        <f>'свод 2012'!T609</f>
        <v>42160.5</v>
      </c>
      <c r="F58" s="9" t="s">
        <v>227</v>
      </c>
    </row>
    <row r="59" spans="1:6" ht="17.25" customHeight="1" x14ac:dyDescent="0.25">
      <c r="A59" s="224" t="s">
        <v>201</v>
      </c>
      <c r="B59" s="10"/>
      <c r="C59" s="11">
        <v>11</v>
      </c>
      <c r="D59" s="11">
        <v>2</v>
      </c>
      <c r="E59" s="225">
        <f>'свод 2012'!T619</f>
        <v>125242.40000000001</v>
      </c>
      <c r="F59" s="9" t="s">
        <v>227</v>
      </c>
    </row>
    <row r="60" spans="1:6" ht="17.25" customHeight="1" x14ac:dyDescent="0.25">
      <c r="A60" s="224" t="s">
        <v>202</v>
      </c>
      <c r="B60" s="10"/>
      <c r="C60" s="11">
        <v>11</v>
      </c>
      <c r="D60" s="11">
        <v>5</v>
      </c>
      <c r="E60" s="225">
        <f>'свод 2012'!T623</f>
        <v>16886.8</v>
      </c>
      <c r="F60" s="9" t="s">
        <v>227</v>
      </c>
    </row>
    <row r="61" spans="1:6" ht="18" customHeight="1" x14ac:dyDescent="0.25">
      <c r="A61" s="394" t="s">
        <v>259</v>
      </c>
      <c r="B61" s="394"/>
      <c r="C61" s="12">
        <v>12</v>
      </c>
      <c r="D61" s="12" t="s">
        <v>237</v>
      </c>
      <c r="E61" s="223">
        <f>SUM(E62:E63)</f>
        <v>12237.2</v>
      </c>
      <c r="F61" s="9" t="s">
        <v>227</v>
      </c>
    </row>
    <row r="62" spans="1:6" ht="19.5" customHeight="1" x14ac:dyDescent="0.25">
      <c r="A62" s="224" t="s">
        <v>260</v>
      </c>
      <c r="B62" s="10"/>
      <c r="C62" s="11">
        <v>12</v>
      </c>
      <c r="D62" s="11">
        <v>2</v>
      </c>
      <c r="E62" s="225">
        <f>'свод 2012'!T627</f>
        <v>6737.2000000000007</v>
      </c>
      <c r="F62" s="9" t="s">
        <v>227</v>
      </c>
    </row>
    <row r="63" spans="1:6" ht="17.25" customHeight="1" x14ac:dyDescent="0.25">
      <c r="A63" s="226" t="s">
        <v>20</v>
      </c>
      <c r="B63" s="10"/>
      <c r="C63" s="11">
        <v>12</v>
      </c>
      <c r="D63" s="11">
        <v>4</v>
      </c>
      <c r="E63" s="225">
        <f>'свод 2012'!T630</f>
        <v>5500</v>
      </c>
      <c r="F63" s="9"/>
    </row>
    <row r="64" spans="1:6" ht="18" customHeight="1" x14ac:dyDescent="0.25">
      <c r="A64" s="394" t="s">
        <v>261</v>
      </c>
      <c r="B64" s="394"/>
      <c r="C64" s="12">
        <v>13</v>
      </c>
      <c r="D64" s="12" t="s">
        <v>237</v>
      </c>
      <c r="E64" s="223">
        <f>SUM(E65)</f>
        <v>324.60000000000002</v>
      </c>
      <c r="F64" s="9" t="s">
        <v>227</v>
      </c>
    </row>
    <row r="65" spans="1:6" ht="19.5" customHeight="1" x14ac:dyDescent="0.25">
      <c r="A65" s="224" t="s">
        <v>262</v>
      </c>
      <c r="B65" s="10"/>
      <c r="C65" s="11">
        <v>13</v>
      </c>
      <c r="D65" s="11">
        <v>1</v>
      </c>
      <c r="E65" s="225">
        <f>'свод 2012'!T633</f>
        <v>324.60000000000002</v>
      </c>
      <c r="F65" s="9" t="s">
        <v>227</v>
      </c>
    </row>
    <row r="66" spans="1:6" ht="409.6" hidden="1" customHeight="1" x14ac:dyDescent="0.25">
      <c r="A66" s="227"/>
      <c r="B66" s="36"/>
      <c r="C66" s="37">
        <v>14</v>
      </c>
      <c r="D66" s="37">
        <v>3</v>
      </c>
      <c r="E66" s="228"/>
      <c r="F66" s="7"/>
    </row>
    <row r="67" spans="1:6" ht="20.25" customHeight="1" x14ac:dyDescent="0.25">
      <c r="A67" s="229" t="s">
        <v>207</v>
      </c>
      <c r="B67" s="36"/>
      <c r="C67" s="221"/>
      <c r="D67" s="221"/>
      <c r="E67" s="230">
        <f>SUM(E13+E21+E27+E34+E39+E44+E46+E51+E57+E61+E64)</f>
        <v>3947465.3000000003</v>
      </c>
      <c r="F67" s="7" t="s">
        <v>227</v>
      </c>
    </row>
    <row r="68" spans="1:6" ht="12.75" customHeight="1" x14ac:dyDescent="0.2">
      <c r="A68" s="7"/>
      <c r="B68" s="7"/>
      <c r="C68" s="7"/>
      <c r="D68" s="7"/>
      <c r="E68" s="7"/>
      <c r="F68" s="7" t="s">
        <v>227</v>
      </c>
    </row>
    <row r="69" spans="1:6" s="13" customFormat="1" ht="15.75" x14ac:dyDescent="0.25">
      <c r="E69" s="14"/>
    </row>
    <row r="70" spans="1:6" ht="12.75" customHeight="1" x14ac:dyDescent="0.2">
      <c r="A70" s="7"/>
      <c r="B70" s="7"/>
      <c r="C70" s="7"/>
      <c r="D70" s="7"/>
      <c r="E70" s="7"/>
      <c r="F70" s="7"/>
    </row>
  </sheetData>
  <mergeCells count="17">
    <mergeCell ref="A13:B13"/>
    <mergeCell ref="A21:B21"/>
    <mergeCell ref="A6:E6"/>
    <mergeCell ref="A7:E7"/>
    <mergeCell ref="A8:E8"/>
    <mergeCell ref="A10:A11"/>
    <mergeCell ref="C10:C11"/>
    <mergeCell ref="D10:D11"/>
    <mergeCell ref="A34:B34"/>
    <mergeCell ref="A64:B64"/>
    <mergeCell ref="A27:B27"/>
    <mergeCell ref="A39:B39"/>
    <mergeCell ref="A44:B44"/>
    <mergeCell ref="A46:B46"/>
    <mergeCell ref="A51:B51"/>
    <mergeCell ref="A57:B57"/>
    <mergeCell ref="A61:B61"/>
  </mergeCells>
  <phoneticPr fontId="5" type="noConversion"/>
  <pageMargins left="1.0236220472440944" right="0.19685039370078741" top="0.55118110236220474" bottom="0.15748031496062992" header="0.19685039370078741" footer="0.19685039370078741"/>
  <pageSetup paperSize="9" scale="6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37"/>
  <sheetViews>
    <sheetView topLeftCell="A952" workbookViewId="0">
      <selection activeCell="A5" sqref="A5:J5"/>
    </sheetView>
  </sheetViews>
  <sheetFormatPr defaultRowHeight="12.75" x14ac:dyDescent="0.2"/>
  <cols>
    <col min="1" max="1" width="112.85546875" style="27" customWidth="1"/>
    <col min="2" max="2" width="5.85546875" style="28" customWidth="1"/>
    <col min="3" max="3" width="5.28515625" style="28" customWidth="1"/>
    <col min="4" max="4" width="5" style="28" customWidth="1"/>
    <col min="5" max="5" width="15.28515625" style="28" customWidth="1"/>
    <col min="6" max="6" width="15.7109375" style="28" hidden="1" customWidth="1"/>
    <col min="7" max="7" width="8.140625" style="28" customWidth="1"/>
    <col min="8" max="8" width="14.85546875" style="28" customWidth="1"/>
    <col min="9" max="9" width="13" style="20" customWidth="1"/>
    <col min="10" max="10" width="16.140625" style="28" customWidth="1"/>
    <col min="11" max="11" width="9.140625" style="21"/>
    <col min="12" max="12" width="31.28515625" style="21" customWidth="1"/>
    <col min="13" max="16384" width="9.140625" style="21"/>
  </cols>
  <sheetData>
    <row r="1" spans="1:12" s="19" customFormat="1" ht="15.75" x14ac:dyDescent="0.25">
      <c r="A1" s="17"/>
      <c r="B1" s="18"/>
      <c r="C1" s="18"/>
      <c r="D1" s="18"/>
      <c r="E1" s="18"/>
      <c r="F1" s="18"/>
      <c r="G1" s="18"/>
      <c r="H1" s="18"/>
      <c r="I1" s="400" t="s">
        <v>1001</v>
      </c>
      <c r="J1" s="400"/>
    </row>
    <row r="2" spans="1:12" s="19" customFormat="1" ht="15.75" x14ac:dyDescent="0.25">
      <c r="A2" s="17"/>
      <c r="B2" s="18"/>
      <c r="C2" s="18"/>
      <c r="D2" s="18"/>
      <c r="E2" s="18"/>
      <c r="F2" s="18"/>
      <c r="G2" s="18"/>
      <c r="H2" s="18"/>
      <c r="I2" s="400" t="s">
        <v>322</v>
      </c>
      <c r="J2" s="400"/>
    </row>
    <row r="3" spans="1:12" s="19" customFormat="1" ht="15.75" x14ac:dyDescent="0.25">
      <c r="A3" s="17"/>
      <c r="B3" s="18"/>
      <c r="C3" s="18"/>
      <c r="D3" s="18"/>
      <c r="E3" s="18"/>
      <c r="F3" s="18"/>
      <c r="G3" s="18"/>
      <c r="H3" s="18"/>
      <c r="I3" s="400" t="s">
        <v>229</v>
      </c>
      <c r="J3" s="400"/>
    </row>
    <row r="4" spans="1:12" s="19" customFormat="1" ht="15.75" x14ac:dyDescent="0.25">
      <c r="A4" s="17"/>
      <c r="B4" s="18"/>
      <c r="C4" s="18"/>
      <c r="D4" s="18"/>
      <c r="E4" s="18"/>
      <c r="F4" s="18"/>
      <c r="G4" s="18"/>
      <c r="H4" s="18"/>
      <c r="I4" s="400" t="s">
        <v>1057</v>
      </c>
      <c r="J4" s="400"/>
    </row>
    <row r="5" spans="1:12" ht="40.5" customHeight="1" x14ac:dyDescent="0.25">
      <c r="A5" s="401" t="s">
        <v>323</v>
      </c>
      <c r="B5" s="401"/>
      <c r="C5" s="401"/>
      <c r="D5" s="401"/>
      <c r="E5" s="401"/>
      <c r="F5" s="401"/>
      <c r="G5" s="401"/>
      <c r="H5" s="401"/>
      <c r="I5" s="401"/>
      <c r="J5" s="401"/>
    </row>
    <row r="6" spans="1:12" x14ac:dyDescent="0.2">
      <c r="A6" s="22"/>
      <c r="B6" s="22"/>
      <c r="C6" s="22"/>
      <c r="D6" s="22"/>
      <c r="E6" s="22"/>
      <c r="F6" s="22"/>
      <c r="G6" s="22"/>
      <c r="H6" s="22"/>
      <c r="I6" s="22"/>
      <c r="J6" s="23" t="s">
        <v>312</v>
      </c>
    </row>
    <row r="7" spans="1:12" x14ac:dyDescent="0.2">
      <c r="A7" s="396" t="s">
        <v>324</v>
      </c>
      <c r="B7" s="397" t="s">
        <v>325</v>
      </c>
      <c r="C7" s="397"/>
      <c r="D7" s="397"/>
      <c r="E7" s="397"/>
      <c r="F7" s="397"/>
      <c r="G7" s="397"/>
      <c r="H7" s="398" t="s">
        <v>326</v>
      </c>
      <c r="I7" s="399" t="s">
        <v>327</v>
      </c>
      <c r="J7" s="399"/>
    </row>
    <row r="8" spans="1:12" s="24" customFormat="1" ht="174" x14ac:dyDescent="0.25">
      <c r="A8" s="396"/>
      <c r="B8" s="57" t="s">
        <v>328</v>
      </c>
      <c r="C8" s="57" t="s">
        <v>233</v>
      </c>
      <c r="D8" s="57" t="s">
        <v>234</v>
      </c>
      <c r="E8" s="58" t="s">
        <v>329</v>
      </c>
      <c r="F8" s="58"/>
      <c r="G8" s="58" t="s">
        <v>330</v>
      </c>
      <c r="H8" s="398"/>
      <c r="I8" s="59" t="s">
        <v>331</v>
      </c>
      <c r="J8" s="60" t="s">
        <v>332</v>
      </c>
    </row>
    <row r="9" spans="1:12" s="25" customFormat="1" ht="11.25" x14ac:dyDescent="0.2">
      <c r="A9" s="61">
        <v>1</v>
      </c>
      <c r="B9" s="62" t="s">
        <v>333</v>
      </c>
      <c r="C9" s="62" t="s">
        <v>334</v>
      </c>
      <c r="D9" s="62" t="s">
        <v>335</v>
      </c>
      <c r="E9" s="63" t="s">
        <v>336</v>
      </c>
      <c r="F9" s="63"/>
      <c r="G9" s="63" t="s">
        <v>337</v>
      </c>
      <c r="H9" s="62" t="s">
        <v>338</v>
      </c>
      <c r="I9" s="62" t="s">
        <v>339</v>
      </c>
      <c r="J9" s="64" t="s">
        <v>340</v>
      </c>
    </row>
    <row r="10" spans="1:12" s="19" customFormat="1" ht="15.75" x14ac:dyDescent="0.25">
      <c r="A10" s="67" t="s">
        <v>341</v>
      </c>
      <c r="B10" s="65"/>
      <c r="C10" s="65"/>
      <c r="D10" s="65"/>
      <c r="E10" s="65"/>
      <c r="F10" s="65"/>
      <c r="G10" s="65"/>
      <c r="H10" s="26">
        <f>SUM(I10:J10)</f>
        <v>3947465.3</v>
      </c>
      <c r="I10" s="26">
        <f>I11+I47+I60+I565+I589+I691+I923</f>
        <v>1889890.7</v>
      </c>
      <c r="J10" s="26">
        <f>J11+J60+J565+J589+J691+J923</f>
        <v>2057574.6</v>
      </c>
    </row>
    <row r="11" spans="1:12" s="19" customFormat="1" ht="18.75" x14ac:dyDescent="0.3">
      <c r="A11" s="103" t="s">
        <v>342</v>
      </c>
      <c r="B11" s="104" t="s">
        <v>343</v>
      </c>
      <c r="C11" s="104" t="s">
        <v>237</v>
      </c>
      <c r="D11" s="104" t="s">
        <v>237</v>
      </c>
      <c r="E11" s="104" t="s">
        <v>237</v>
      </c>
      <c r="F11" s="104"/>
      <c r="G11" s="104" t="s">
        <v>237</v>
      </c>
      <c r="H11" s="26">
        <f>SUM(H12+H42)</f>
        <v>23874.399999999998</v>
      </c>
      <c r="I11" s="26">
        <f>SUM(I12+I42)</f>
        <v>23874.399999999998</v>
      </c>
      <c r="J11" s="26">
        <f>SUM(J12+J42)</f>
        <v>0</v>
      </c>
      <c r="L11" s="321"/>
    </row>
    <row r="12" spans="1:12" s="107" customFormat="1" ht="15.75" x14ac:dyDescent="0.25">
      <c r="A12" s="105" t="s">
        <v>236</v>
      </c>
      <c r="B12" s="104" t="s">
        <v>343</v>
      </c>
      <c r="C12" s="104" t="s">
        <v>55</v>
      </c>
      <c r="D12" s="104" t="s">
        <v>237</v>
      </c>
      <c r="E12" s="104" t="s">
        <v>237</v>
      </c>
      <c r="F12" s="104"/>
      <c r="G12" s="106" t="s">
        <v>237</v>
      </c>
      <c r="H12" s="26">
        <f>SUM(H13+H29)</f>
        <v>23835.399999999998</v>
      </c>
      <c r="I12" s="26">
        <f>SUM(I13+I29)</f>
        <v>23835.399999999998</v>
      </c>
      <c r="J12" s="26">
        <f>SUM(J13+J18)</f>
        <v>0</v>
      </c>
    </row>
    <row r="13" spans="1:12" s="107" customFormat="1" ht="31.5" x14ac:dyDescent="0.25">
      <c r="A13" s="105" t="s">
        <v>239</v>
      </c>
      <c r="B13" s="104" t="s">
        <v>343</v>
      </c>
      <c r="C13" s="104" t="s">
        <v>55</v>
      </c>
      <c r="D13" s="104" t="s">
        <v>59</v>
      </c>
      <c r="E13" s="104" t="s">
        <v>237</v>
      </c>
      <c r="F13" s="104"/>
      <c r="G13" s="104" t="s">
        <v>237</v>
      </c>
      <c r="H13" s="26">
        <f>H14+H23+H26</f>
        <v>19853.899999999998</v>
      </c>
      <c r="I13" s="26">
        <f>I14+I23+I26</f>
        <v>19853.899999999998</v>
      </c>
      <c r="J13" s="26">
        <f>J14+J23+J26</f>
        <v>0</v>
      </c>
    </row>
    <row r="14" spans="1:12" s="107" customFormat="1" ht="15.75" x14ac:dyDescent="0.25">
      <c r="A14" s="105" t="s">
        <v>346</v>
      </c>
      <c r="B14" s="104" t="s">
        <v>343</v>
      </c>
      <c r="C14" s="104" t="s">
        <v>55</v>
      </c>
      <c r="D14" s="104" t="s">
        <v>59</v>
      </c>
      <c r="E14" s="104" t="s">
        <v>347</v>
      </c>
      <c r="F14" s="104"/>
      <c r="G14" s="104"/>
      <c r="H14" s="26">
        <f t="shared" ref="H14:H25" si="0">SUM(J14+I14)</f>
        <v>13464.199999999999</v>
      </c>
      <c r="I14" s="26">
        <f>I15+I18+I21</f>
        <v>13464.199999999999</v>
      </c>
      <c r="J14" s="26">
        <f>J15+J18+J21</f>
        <v>0</v>
      </c>
    </row>
    <row r="15" spans="1:12" s="19" customFormat="1" ht="15.75" x14ac:dyDescent="0.25">
      <c r="A15" s="108" t="s">
        <v>349</v>
      </c>
      <c r="B15" s="109" t="s">
        <v>343</v>
      </c>
      <c r="C15" s="109" t="s">
        <v>55</v>
      </c>
      <c r="D15" s="109" t="s">
        <v>59</v>
      </c>
      <c r="E15" s="109" t="s">
        <v>347</v>
      </c>
      <c r="F15" s="109"/>
      <c r="G15" s="109">
        <v>120</v>
      </c>
      <c r="H15" s="110">
        <f t="shared" si="0"/>
        <v>11345</v>
      </c>
      <c r="I15" s="110">
        <f>SUM(I16+I17)</f>
        <v>11345</v>
      </c>
      <c r="J15" s="110">
        <f>SUM(J16+J17)</f>
        <v>0</v>
      </c>
    </row>
    <row r="16" spans="1:12" s="19" customFormat="1" ht="15.75" x14ac:dyDescent="0.25">
      <c r="A16" s="108" t="s">
        <v>350</v>
      </c>
      <c r="B16" s="109" t="s">
        <v>343</v>
      </c>
      <c r="C16" s="109" t="s">
        <v>55</v>
      </c>
      <c r="D16" s="109" t="s">
        <v>59</v>
      </c>
      <c r="E16" s="109" t="s">
        <v>347</v>
      </c>
      <c r="F16" s="109"/>
      <c r="G16" s="109">
        <v>121</v>
      </c>
      <c r="H16" s="110">
        <f t="shared" si="0"/>
        <v>11209</v>
      </c>
      <c r="I16" s="110">
        <v>11209</v>
      </c>
      <c r="J16" s="110">
        <v>0</v>
      </c>
    </row>
    <row r="17" spans="1:10" s="19" customFormat="1" ht="15.75" x14ac:dyDescent="0.25">
      <c r="A17" s="108" t="s">
        <v>351</v>
      </c>
      <c r="B17" s="109" t="s">
        <v>343</v>
      </c>
      <c r="C17" s="109" t="s">
        <v>55</v>
      </c>
      <c r="D17" s="109" t="s">
        <v>59</v>
      </c>
      <c r="E17" s="109" t="s">
        <v>347</v>
      </c>
      <c r="F17" s="109"/>
      <c r="G17" s="109">
        <v>122</v>
      </c>
      <c r="H17" s="110">
        <f t="shared" si="0"/>
        <v>136</v>
      </c>
      <c r="I17" s="110">
        <v>136</v>
      </c>
      <c r="J17" s="110">
        <v>0</v>
      </c>
    </row>
    <row r="18" spans="1:10" s="19" customFormat="1" ht="15.75" x14ac:dyDescent="0.25">
      <c r="A18" s="108" t="s">
        <v>392</v>
      </c>
      <c r="B18" s="109" t="s">
        <v>343</v>
      </c>
      <c r="C18" s="109" t="s">
        <v>55</v>
      </c>
      <c r="D18" s="109" t="s">
        <v>59</v>
      </c>
      <c r="E18" s="109" t="s">
        <v>347</v>
      </c>
      <c r="F18" s="109"/>
      <c r="G18" s="109">
        <v>240</v>
      </c>
      <c r="H18" s="110">
        <f t="shared" si="0"/>
        <v>2093.3000000000002</v>
      </c>
      <c r="I18" s="110">
        <f>SUM(I20+I19)</f>
        <v>2093.3000000000002</v>
      </c>
      <c r="J18" s="110">
        <f>SUM(J20)</f>
        <v>0</v>
      </c>
    </row>
    <row r="19" spans="1:10" s="19" customFormat="1" ht="15.75" x14ac:dyDescent="0.25">
      <c r="A19" s="108" t="s">
        <v>366</v>
      </c>
      <c r="B19" s="109" t="s">
        <v>343</v>
      </c>
      <c r="C19" s="109" t="s">
        <v>55</v>
      </c>
      <c r="D19" s="109" t="s">
        <v>59</v>
      </c>
      <c r="E19" s="109" t="s">
        <v>347</v>
      </c>
      <c r="F19" s="109"/>
      <c r="G19" s="109" t="s">
        <v>649</v>
      </c>
      <c r="H19" s="110">
        <f t="shared" si="0"/>
        <v>292.8</v>
      </c>
      <c r="I19" s="110">
        <v>292.8</v>
      </c>
      <c r="J19" s="110"/>
    </row>
    <row r="20" spans="1:10" s="19" customFormat="1" ht="15.75" x14ac:dyDescent="0.25">
      <c r="A20" s="108" t="s">
        <v>393</v>
      </c>
      <c r="B20" s="109" t="s">
        <v>343</v>
      </c>
      <c r="C20" s="109" t="s">
        <v>55</v>
      </c>
      <c r="D20" s="109" t="s">
        <v>59</v>
      </c>
      <c r="E20" s="109" t="s">
        <v>347</v>
      </c>
      <c r="F20" s="109"/>
      <c r="G20" s="109">
        <v>244</v>
      </c>
      <c r="H20" s="110">
        <f t="shared" si="0"/>
        <v>1800.5</v>
      </c>
      <c r="I20" s="110">
        <v>1800.5</v>
      </c>
      <c r="J20" s="110">
        <v>0</v>
      </c>
    </row>
    <row r="21" spans="1:10" s="19" customFormat="1" ht="15.75" x14ac:dyDescent="0.25">
      <c r="A21" s="111" t="s">
        <v>356</v>
      </c>
      <c r="B21" s="109" t="s">
        <v>343</v>
      </c>
      <c r="C21" s="109" t="s">
        <v>55</v>
      </c>
      <c r="D21" s="109" t="s">
        <v>59</v>
      </c>
      <c r="E21" s="109" t="s">
        <v>347</v>
      </c>
      <c r="F21" s="109"/>
      <c r="G21" s="109">
        <v>850</v>
      </c>
      <c r="H21" s="110">
        <f t="shared" si="0"/>
        <v>25.9</v>
      </c>
      <c r="I21" s="110">
        <f>SUM(I22)</f>
        <v>25.9</v>
      </c>
      <c r="J21" s="110">
        <f>SUM(J22)</f>
        <v>0</v>
      </c>
    </row>
    <row r="22" spans="1:10" s="19" customFormat="1" ht="15.75" x14ac:dyDescent="0.25">
      <c r="A22" s="111" t="s">
        <v>357</v>
      </c>
      <c r="B22" s="109" t="s">
        <v>343</v>
      </c>
      <c r="C22" s="109" t="s">
        <v>55</v>
      </c>
      <c r="D22" s="109" t="s">
        <v>59</v>
      </c>
      <c r="E22" s="109" t="s">
        <v>347</v>
      </c>
      <c r="F22" s="109"/>
      <c r="G22" s="109">
        <v>852</v>
      </c>
      <c r="H22" s="110">
        <f t="shared" si="0"/>
        <v>25.9</v>
      </c>
      <c r="I22" s="110">
        <v>25.9</v>
      </c>
      <c r="J22" s="110">
        <v>0</v>
      </c>
    </row>
    <row r="23" spans="1:10" s="107" customFormat="1" ht="15.75" x14ac:dyDescent="0.25">
      <c r="A23" s="105" t="s">
        <v>358</v>
      </c>
      <c r="B23" s="104" t="s">
        <v>343</v>
      </c>
      <c r="C23" s="104" t="s">
        <v>55</v>
      </c>
      <c r="D23" s="104" t="s">
        <v>59</v>
      </c>
      <c r="E23" s="104" t="s">
        <v>359</v>
      </c>
      <c r="F23" s="104"/>
      <c r="G23" s="104"/>
      <c r="H23" s="26">
        <f t="shared" si="0"/>
        <v>4537.3999999999996</v>
      </c>
      <c r="I23" s="26">
        <f>I24</f>
        <v>4537.3999999999996</v>
      </c>
      <c r="J23" s="26">
        <f>J24</f>
        <v>0</v>
      </c>
    </row>
    <row r="24" spans="1:10" s="19" customFormat="1" ht="15.75" x14ac:dyDescent="0.25">
      <c r="A24" s="108" t="s">
        <v>605</v>
      </c>
      <c r="B24" s="109" t="s">
        <v>343</v>
      </c>
      <c r="C24" s="109" t="s">
        <v>55</v>
      </c>
      <c r="D24" s="109" t="s">
        <v>59</v>
      </c>
      <c r="E24" s="109" t="s">
        <v>359</v>
      </c>
      <c r="F24" s="109"/>
      <c r="G24" s="109">
        <v>120</v>
      </c>
      <c r="H24" s="110">
        <f t="shared" si="0"/>
        <v>4537.3999999999996</v>
      </c>
      <c r="I24" s="110">
        <f t="shared" ref="I24:J24" si="1">SUM(I25)</f>
        <v>4537.3999999999996</v>
      </c>
      <c r="J24" s="110">
        <f t="shared" si="1"/>
        <v>0</v>
      </c>
    </row>
    <row r="25" spans="1:10" s="19" customFormat="1" ht="15.75" x14ac:dyDescent="0.25">
      <c r="A25" s="108" t="s">
        <v>350</v>
      </c>
      <c r="B25" s="109" t="s">
        <v>343</v>
      </c>
      <c r="C25" s="109" t="s">
        <v>55</v>
      </c>
      <c r="D25" s="109" t="s">
        <v>59</v>
      </c>
      <c r="E25" s="109" t="s">
        <v>359</v>
      </c>
      <c r="F25" s="109"/>
      <c r="G25" s="109">
        <v>121</v>
      </c>
      <c r="H25" s="110">
        <f t="shared" si="0"/>
        <v>4537.3999999999996</v>
      </c>
      <c r="I25" s="110">
        <v>4537.3999999999996</v>
      </c>
      <c r="J25" s="110">
        <v>0</v>
      </c>
    </row>
    <row r="26" spans="1:10" s="107" customFormat="1" ht="15.75" x14ac:dyDescent="0.25">
      <c r="A26" s="105" t="s">
        <v>360</v>
      </c>
      <c r="B26" s="104" t="s">
        <v>343</v>
      </c>
      <c r="C26" s="104" t="s">
        <v>55</v>
      </c>
      <c r="D26" s="104" t="s">
        <v>59</v>
      </c>
      <c r="E26" s="104" t="s">
        <v>361</v>
      </c>
      <c r="F26" s="104"/>
      <c r="G26" s="104"/>
      <c r="H26" s="26">
        <f>H27</f>
        <v>1852.3</v>
      </c>
      <c r="I26" s="26">
        <f t="shared" ref="I26:J26" si="2">I27</f>
        <v>1852.3</v>
      </c>
      <c r="J26" s="26">
        <f t="shared" si="2"/>
        <v>0</v>
      </c>
    </row>
    <row r="27" spans="1:10" s="19" customFormat="1" ht="15.75" x14ac:dyDescent="0.25">
      <c r="A27" s="108" t="s">
        <v>605</v>
      </c>
      <c r="B27" s="109" t="s">
        <v>343</v>
      </c>
      <c r="C27" s="109" t="s">
        <v>55</v>
      </c>
      <c r="D27" s="109" t="s">
        <v>59</v>
      </c>
      <c r="E27" s="109" t="s">
        <v>361</v>
      </c>
      <c r="F27" s="109"/>
      <c r="G27" s="109">
        <v>120</v>
      </c>
      <c r="H27" s="110">
        <f>SUM(J27+I27)</f>
        <v>1852.3</v>
      </c>
      <c r="I27" s="110">
        <f t="shared" ref="I27:J27" si="3">SUM(I28)</f>
        <v>1852.3</v>
      </c>
      <c r="J27" s="110">
        <f t="shared" si="3"/>
        <v>0</v>
      </c>
    </row>
    <row r="28" spans="1:10" s="19" customFormat="1" ht="15.75" x14ac:dyDescent="0.25">
      <c r="A28" s="108" t="s">
        <v>350</v>
      </c>
      <c r="B28" s="109" t="s">
        <v>343</v>
      </c>
      <c r="C28" s="109" t="s">
        <v>55</v>
      </c>
      <c r="D28" s="109" t="s">
        <v>59</v>
      </c>
      <c r="E28" s="109" t="s">
        <v>361</v>
      </c>
      <c r="F28" s="109"/>
      <c r="G28" s="109">
        <v>121</v>
      </c>
      <c r="H28" s="110">
        <f>SUM(J28+I28)</f>
        <v>1852.3</v>
      </c>
      <c r="I28" s="110">
        <v>1852.3</v>
      </c>
      <c r="J28" s="110">
        <v>0</v>
      </c>
    </row>
    <row r="29" spans="1:10" s="107" customFormat="1" ht="31.5" x14ac:dyDescent="0.25">
      <c r="A29" s="105" t="s">
        <v>362</v>
      </c>
      <c r="B29" s="104" t="s">
        <v>343</v>
      </c>
      <c r="C29" s="104" t="s">
        <v>55</v>
      </c>
      <c r="D29" s="104" t="s">
        <v>65</v>
      </c>
      <c r="E29" s="104" t="s">
        <v>237</v>
      </c>
      <c r="F29" s="104"/>
      <c r="G29" s="104" t="s">
        <v>237</v>
      </c>
      <c r="H29" s="26">
        <f>H30+H39</f>
        <v>3981.5</v>
      </c>
      <c r="I29" s="26">
        <f>I30+I39</f>
        <v>3981.5</v>
      </c>
      <c r="J29" s="26">
        <f>J30+J39</f>
        <v>0</v>
      </c>
    </row>
    <row r="30" spans="1:10" s="107" customFormat="1" ht="15.75" x14ac:dyDescent="0.25">
      <c r="A30" s="105" t="s">
        <v>346</v>
      </c>
      <c r="B30" s="104" t="s">
        <v>343</v>
      </c>
      <c r="C30" s="104" t="s">
        <v>55</v>
      </c>
      <c r="D30" s="104" t="s">
        <v>65</v>
      </c>
      <c r="E30" s="104" t="s">
        <v>347</v>
      </c>
      <c r="F30" s="104"/>
      <c r="G30" s="104"/>
      <c r="H30" s="26">
        <f t="shared" ref="H30:H46" si="4">SUM(J30+I30)</f>
        <v>3096.5</v>
      </c>
      <c r="I30" s="26">
        <f>I31+I34+I37</f>
        <v>3096.5</v>
      </c>
      <c r="J30" s="26">
        <f>J31+J34+J37</f>
        <v>0</v>
      </c>
    </row>
    <row r="31" spans="1:10" s="19" customFormat="1" ht="15.75" x14ac:dyDescent="0.25">
      <c r="A31" s="108" t="s">
        <v>605</v>
      </c>
      <c r="B31" s="109" t="s">
        <v>343</v>
      </c>
      <c r="C31" s="109" t="s">
        <v>55</v>
      </c>
      <c r="D31" s="109" t="s">
        <v>65</v>
      </c>
      <c r="E31" s="109" t="s">
        <v>347</v>
      </c>
      <c r="F31" s="109"/>
      <c r="G31" s="109">
        <v>120</v>
      </c>
      <c r="H31" s="110">
        <f t="shared" si="4"/>
        <v>3009.2</v>
      </c>
      <c r="I31" s="110">
        <f>SUM(I32+I33)</f>
        <v>3009.2</v>
      </c>
      <c r="J31" s="110">
        <f>SUM(J32+J33)</f>
        <v>0</v>
      </c>
    </row>
    <row r="32" spans="1:10" s="19" customFormat="1" ht="15.75" x14ac:dyDescent="0.25">
      <c r="A32" s="108" t="s">
        <v>350</v>
      </c>
      <c r="B32" s="109" t="s">
        <v>343</v>
      </c>
      <c r="C32" s="109" t="s">
        <v>55</v>
      </c>
      <c r="D32" s="109" t="s">
        <v>65</v>
      </c>
      <c r="E32" s="109" t="s">
        <v>347</v>
      </c>
      <c r="F32" s="109"/>
      <c r="G32" s="109">
        <v>121</v>
      </c>
      <c r="H32" s="110">
        <f t="shared" si="4"/>
        <v>2941.2</v>
      </c>
      <c r="I32" s="110">
        <v>2941.2</v>
      </c>
      <c r="J32" s="110">
        <v>0</v>
      </c>
    </row>
    <row r="33" spans="1:12" s="19" customFormat="1" ht="15.75" x14ac:dyDescent="0.25">
      <c r="A33" s="108" t="s">
        <v>351</v>
      </c>
      <c r="B33" s="109" t="s">
        <v>343</v>
      </c>
      <c r="C33" s="109" t="s">
        <v>55</v>
      </c>
      <c r="D33" s="109" t="s">
        <v>65</v>
      </c>
      <c r="E33" s="109" t="s">
        <v>347</v>
      </c>
      <c r="F33" s="109"/>
      <c r="G33" s="109">
        <v>122</v>
      </c>
      <c r="H33" s="110">
        <f t="shared" si="4"/>
        <v>68</v>
      </c>
      <c r="I33" s="110">
        <v>68</v>
      </c>
      <c r="J33" s="110">
        <v>0</v>
      </c>
    </row>
    <row r="34" spans="1:12" s="19" customFormat="1" ht="15.75" x14ac:dyDescent="0.25">
      <c r="A34" s="108" t="s">
        <v>392</v>
      </c>
      <c r="B34" s="109" t="s">
        <v>343</v>
      </c>
      <c r="C34" s="109" t="s">
        <v>55</v>
      </c>
      <c r="D34" s="109" t="s">
        <v>65</v>
      </c>
      <c r="E34" s="109" t="s">
        <v>347</v>
      </c>
      <c r="F34" s="109"/>
      <c r="G34" s="109">
        <v>240</v>
      </c>
      <c r="H34" s="110">
        <f t="shared" si="4"/>
        <v>86.8</v>
      </c>
      <c r="I34" s="110">
        <f>SUM(I36+I35)</f>
        <v>86.8</v>
      </c>
      <c r="J34" s="110">
        <f>SUM(J36)</f>
        <v>0</v>
      </c>
    </row>
    <row r="35" spans="1:12" s="19" customFormat="1" ht="15.75" x14ac:dyDescent="0.25">
      <c r="A35" s="108" t="s">
        <v>366</v>
      </c>
      <c r="B35" s="109" t="s">
        <v>343</v>
      </c>
      <c r="C35" s="109" t="s">
        <v>55</v>
      </c>
      <c r="D35" s="109" t="s">
        <v>65</v>
      </c>
      <c r="E35" s="109" t="s">
        <v>347</v>
      </c>
      <c r="F35" s="109"/>
      <c r="G35" s="109" t="s">
        <v>649</v>
      </c>
      <c r="H35" s="110">
        <f t="shared" si="4"/>
        <v>9</v>
      </c>
      <c r="I35" s="110">
        <v>9</v>
      </c>
      <c r="J35" s="110"/>
    </row>
    <row r="36" spans="1:12" s="19" customFormat="1" ht="15.75" x14ac:dyDescent="0.25">
      <c r="A36" s="108" t="s">
        <v>393</v>
      </c>
      <c r="B36" s="109" t="s">
        <v>343</v>
      </c>
      <c r="C36" s="109" t="s">
        <v>55</v>
      </c>
      <c r="D36" s="109" t="s">
        <v>65</v>
      </c>
      <c r="E36" s="109" t="s">
        <v>347</v>
      </c>
      <c r="F36" s="109"/>
      <c r="G36" s="109">
        <v>244</v>
      </c>
      <c r="H36" s="110">
        <f t="shared" si="4"/>
        <v>77.8</v>
      </c>
      <c r="I36" s="110">
        <v>77.8</v>
      </c>
      <c r="J36" s="110">
        <v>0</v>
      </c>
    </row>
    <row r="37" spans="1:12" s="19" customFormat="1" ht="15.75" x14ac:dyDescent="0.25">
      <c r="A37" s="111" t="s">
        <v>356</v>
      </c>
      <c r="B37" s="109" t="s">
        <v>343</v>
      </c>
      <c r="C37" s="109" t="s">
        <v>55</v>
      </c>
      <c r="D37" s="109" t="s">
        <v>65</v>
      </c>
      <c r="E37" s="109" t="s">
        <v>347</v>
      </c>
      <c r="F37" s="109"/>
      <c r="G37" s="109">
        <v>850</v>
      </c>
      <c r="H37" s="110">
        <f t="shared" si="4"/>
        <v>0.5</v>
      </c>
      <c r="I37" s="110">
        <f>SUM(I38)</f>
        <v>0.5</v>
      </c>
      <c r="J37" s="110">
        <f>SUM(J38)</f>
        <v>0</v>
      </c>
    </row>
    <row r="38" spans="1:12" s="19" customFormat="1" ht="15.75" x14ac:dyDescent="0.25">
      <c r="A38" s="111" t="s">
        <v>357</v>
      </c>
      <c r="B38" s="109" t="s">
        <v>343</v>
      </c>
      <c r="C38" s="109" t="s">
        <v>55</v>
      </c>
      <c r="D38" s="109" t="s">
        <v>65</v>
      </c>
      <c r="E38" s="109" t="s">
        <v>347</v>
      </c>
      <c r="F38" s="109"/>
      <c r="G38" s="109">
        <v>852</v>
      </c>
      <c r="H38" s="110">
        <f t="shared" si="4"/>
        <v>0.5</v>
      </c>
      <c r="I38" s="110">
        <v>0.5</v>
      </c>
      <c r="J38" s="110">
        <v>0</v>
      </c>
    </row>
    <row r="39" spans="1:12" s="107" customFormat="1" ht="15.75" x14ac:dyDescent="0.25">
      <c r="A39" s="105" t="s">
        <v>363</v>
      </c>
      <c r="B39" s="104" t="s">
        <v>343</v>
      </c>
      <c r="C39" s="104" t="s">
        <v>55</v>
      </c>
      <c r="D39" s="104" t="s">
        <v>65</v>
      </c>
      <c r="E39" s="104" t="s">
        <v>364</v>
      </c>
      <c r="F39" s="104"/>
      <c r="G39" s="104"/>
      <c r="H39" s="26">
        <f t="shared" si="4"/>
        <v>885</v>
      </c>
      <c r="I39" s="26">
        <f>I40</f>
        <v>885</v>
      </c>
      <c r="J39" s="26">
        <f>J40</f>
        <v>0</v>
      </c>
    </row>
    <row r="40" spans="1:12" s="19" customFormat="1" ht="15.75" x14ac:dyDescent="0.25">
      <c r="A40" s="108" t="s">
        <v>605</v>
      </c>
      <c r="B40" s="109" t="s">
        <v>343</v>
      </c>
      <c r="C40" s="109" t="s">
        <v>55</v>
      </c>
      <c r="D40" s="109" t="s">
        <v>65</v>
      </c>
      <c r="E40" s="109" t="s">
        <v>364</v>
      </c>
      <c r="F40" s="109"/>
      <c r="G40" s="109">
        <v>120</v>
      </c>
      <c r="H40" s="110">
        <f t="shared" si="4"/>
        <v>885</v>
      </c>
      <c r="I40" s="110">
        <f t="shared" ref="I40:J40" si="5">SUM(I41)</f>
        <v>885</v>
      </c>
      <c r="J40" s="110">
        <f t="shared" si="5"/>
        <v>0</v>
      </c>
    </row>
    <row r="41" spans="1:12" s="19" customFormat="1" ht="15.75" x14ac:dyDescent="0.25">
      <c r="A41" s="108" t="s">
        <v>350</v>
      </c>
      <c r="B41" s="109" t="s">
        <v>343</v>
      </c>
      <c r="C41" s="109" t="s">
        <v>55</v>
      </c>
      <c r="D41" s="109" t="s">
        <v>65</v>
      </c>
      <c r="E41" s="109" t="s">
        <v>364</v>
      </c>
      <c r="F41" s="109"/>
      <c r="G41" s="109">
        <v>121</v>
      </c>
      <c r="H41" s="110">
        <f t="shared" si="4"/>
        <v>885</v>
      </c>
      <c r="I41" s="110">
        <v>885</v>
      </c>
      <c r="J41" s="110">
        <v>0</v>
      </c>
    </row>
    <row r="42" spans="1:12" s="107" customFormat="1" ht="15.75" x14ac:dyDescent="0.25">
      <c r="A42" s="105" t="s">
        <v>245</v>
      </c>
      <c r="B42" s="104" t="s">
        <v>343</v>
      </c>
      <c r="C42" s="104" t="s">
        <v>61</v>
      </c>
      <c r="D42" s="104" t="s">
        <v>237</v>
      </c>
      <c r="E42" s="104" t="s">
        <v>237</v>
      </c>
      <c r="F42" s="104"/>
      <c r="G42" s="104" t="s">
        <v>237</v>
      </c>
      <c r="H42" s="26">
        <f>SUM(H43)</f>
        <v>39</v>
      </c>
      <c r="I42" s="26">
        <f>SUM(I43)</f>
        <v>39</v>
      </c>
      <c r="J42" s="26">
        <f>SUM(J43)</f>
        <v>0</v>
      </c>
      <c r="L42" s="322"/>
    </row>
    <row r="43" spans="1:12" s="107" customFormat="1" ht="15.75" x14ac:dyDescent="0.25">
      <c r="A43" s="105" t="s">
        <v>108</v>
      </c>
      <c r="B43" s="104" t="s">
        <v>343</v>
      </c>
      <c r="C43" s="104" t="s">
        <v>61</v>
      </c>
      <c r="D43" s="104">
        <v>10</v>
      </c>
      <c r="E43" s="104"/>
      <c r="F43" s="104"/>
      <c r="G43" s="104"/>
      <c r="H43" s="26">
        <f t="shared" si="4"/>
        <v>39</v>
      </c>
      <c r="I43" s="26">
        <f>I44</f>
        <v>39</v>
      </c>
      <c r="J43" s="26"/>
    </row>
    <row r="44" spans="1:12" s="107" customFormat="1" ht="15.75" x14ac:dyDescent="0.25">
      <c r="A44" s="105" t="s">
        <v>854</v>
      </c>
      <c r="B44" s="104" t="s">
        <v>343</v>
      </c>
      <c r="C44" s="104" t="s">
        <v>61</v>
      </c>
      <c r="D44" s="104">
        <v>10</v>
      </c>
      <c r="E44" s="104">
        <v>3300200</v>
      </c>
      <c r="F44" s="104"/>
      <c r="G44" s="104"/>
      <c r="H44" s="26">
        <f>SUM(J44+I44)</f>
        <v>39</v>
      </c>
      <c r="I44" s="26">
        <f>SUM(I45)</f>
        <v>39</v>
      </c>
      <c r="J44" s="26"/>
    </row>
    <row r="45" spans="1:12" s="19" customFormat="1" ht="15.75" x14ac:dyDescent="0.25">
      <c r="A45" s="108" t="s">
        <v>392</v>
      </c>
      <c r="B45" s="109" t="s">
        <v>343</v>
      </c>
      <c r="C45" s="109" t="s">
        <v>61</v>
      </c>
      <c r="D45" s="109">
        <v>10</v>
      </c>
      <c r="E45" s="109">
        <v>3300200</v>
      </c>
      <c r="F45" s="109"/>
      <c r="G45" s="109">
        <v>240</v>
      </c>
      <c r="H45" s="110">
        <f>SUM(J45+I45)</f>
        <v>39</v>
      </c>
      <c r="I45" s="110">
        <f>SUM(I46)</f>
        <v>39</v>
      </c>
      <c r="J45" s="110"/>
    </row>
    <row r="46" spans="1:12" s="19" customFormat="1" ht="15.75" x14ac:dyDescent="0.25">
      <c r="A46" s="108" t="s">
        <v>366</v>
      </c>
      <c r="B46" s="109" t="s">
        <v>343</v>
      </c>
      <c r="C46" s="109" t="s">
        <v>61</v>
      </c>
      <c r="D46" s="109">
        <v>10</v>
      </c>
      <c r="E46" s="109">
        <v>3300200</v>
      </c>
      <c r="F46" s="109"/>
      <c r="G46" s="109">
        <v>242</v>
      </c>
      <c r="H46" s="110">
        <f t="shared" si="4"/>
        <v>39</v>
      </c>
      <c r="I46" s="110">
        <v>39</v>
      </c>
      <c r="J46" s="110"/>
    </row>
    <row r="47" spans="1:12" s="19" customFormat="1" ht="18.75" x14ac:dyDescent="0.3">
      <c r="A47" s="103" t="s">
        <v>634</v>
      </c>
      <c r="B47" s="104" t="s">
        <v>635</v>
      </c>
      <c r="C47" s="104" t="s">
        <v>237</v>
      </c>
      <c r="D47" s="104" t="s">
        <v>237</v>
      </c>
      <c r="E47" s="104" t="s">
        <v>237</v>
      </c>
      <c r="F47" s="104"/>
      <c r="G47" s="104" t="s">
        <v>237</v>
      </c>
      <c r="H47" s="26">
        <f t="shared" ref="H47:I48" si="6">SUM(H48)</f>
        <v>7587.1</v>
      </c>
      <c r="I47" s="26">
        <f t="shared" si="6"/>
        <v>7587.1</v>
      </c>
      <c r="J47" s="26"/>
    </row>
    <row r="48" spans="1:12" s="107" customFormat="1" ht="15.75" x14ac:dyDescent="0.25">
      <c r="A48" s="105" t="s">
        <v>236</v>
      </c>
      <c r="B48" s="104" t="s">
        <v>635</v>
      </c>
      <c r="C48" s="104" t="s">
        <v>55</v>
      </c>
      <c r="D48" s="104" t="s">
        <v>237</v>
      </c>
      <c r="E48" s="104" t="s">
        <v>237</v>
      </c>
      <c r="F48" s="104"/>
      <c r="G48" s="106" t="s">
        <v>237</v>
      </c>
      <c r="H48" s="26">
        <f t="shared" si="6"/>
        <v>7587.1</v>
      </c>
      <c r="I48" s="26">
        <f t="shared" si="6"/>
        <v>7587.1</v>
      </c>
      <c r="J48" s="26">
        <f>SUM(J49+J54)</f>
        <v>0</v>
      </c>
    </row>
    <row r="49" spans="1:10" s="107" customFormat="1" ht="15.75" x14ac:dyDescent="0.25">
      <c r="A49" s="108" t="s">
        <v>362</v>
      </c>
      <c r="B49" s="104" t="s">
        <v>635</v>
      </c>
      <c r="C49" s="104" t="s">
        <v>55</v>
      </c>
      <c r="D49" s="104" t="s">
        <v>65</v>
      </c>
      <c r="E49" s="104" t="s">
        <v>237</v>
      </c>
      <c r="F49" s="104"/>
      <c r="G49" s="104" t="s">
        <v>237</v>
      </c>
      <c r="H49" s="26">
        <f>H50+H57</f>
        <v>7587.1</v>
      </c>
      <c r="I49" s="26">
        <f>I50+I57</f>
        <v>7587.1</v>
      </c>
      <c r="J49" s="26">
        <f>J50+J57</f>
        <v>0</v>
      </c>
    </row>
    <row r="50" spans="1:10" s="107" customFormat="1" ht="15.75" x14ac:dyDescent="0.25">
      <c r="A50" s="105" t="s">
        <v>346</v>
      </c>
      <c r="B50" s="104" t="s">
        <v>635</v>
      </c>
      <c r="C50" s="104" t="s">
        <v>55</v>
      </c>
      <c r="D50" s="104" t="s">
        <v>65</v>
      </c>
      <c r="E50" s="104" t="s">
        <v>347</v>
      </c>
      <c r="F50" s="104"/>
      <c r="G50" s="104"/>
      <c r="H50" s="26">
        <f t="shared" ref="H50:H59" si="7">SUM(J50+I50)</f>
        <v>5335.7000000000007</v>
      </c>
      <c r="I50" s="26">
        <f>I51+I54</f>
        <v>5335.7000000000007</v>
      </c>
      <c r="J50" s="26">
        <f>J51+J54</f>
        <v>0</v>
      </c>
    </row>
    <row r="51" spans="1:10" s="19" customFormat="1" ht="15.75" x14ac:dyDescent="0.25">
      <c r="A51" s="108" t="s">
        <v>605</v>
      </c>
      <c r="B51" s="109" t="s">
        <v>635</v>
      </c>
      <c r="C51" s="109" t="s">
        <v>55</v>
      </c>
      <c r="D51" s="109" t="s">
        <v>65</v>
      </c>
      <c r="E51" s="109" t="s">
        <v>347</v>
      </c>
      <c r="F51" s="109"/>
      <c r="G51" s="109">
        <v>120</v>
      </c>
      <c r="H51" s="110">
        <f t="shared" si="7"/>
        <v>4465.6000000000004</v>
      </c>
      <c r="I51" s="110">
        <f>SUM(I52+I53)</f>
        <v>4465.6000000000004</v>
      </c>
      <c r="J51" s="110">
        <f>SUM(J52+J53)</f>
        <v>0</v>
      </c>
    </row>
    <row r="52" spans="1:10" s="19" customFormat="1" ht="15.75" x14ac:dyDescent="0.25">
      <c r="A52" s="108" t="s">
        <v>350</v>
      </c>
      <c r="B52" s="109" t="s">
        <v>635</v>
      </c>
      <c r="C52" s="109" t="s">
        <v>55</v>
      </c>
      <c r="D52" s="109" t="s">
        <v>65</v>
      </c>
      <c r="E52" s="109" t="s">
        <v>347</v>
      </c>
      <c r="F52" s="109"/>
      <c r="G52" s="109">
        <v>121</v>
      </c>
      <c r="H52" s="110">
        <f t="shared" si="7"/>
        <v>4354.8</v>
      </c>
      <c r="I52" s="110">
        <v>4354.8</v>
      </c>
      <c r="J52" s="110">
        <v>0</v>
      </c>
    </row>
    <row r="53" spans="1:10" s="19" customFormat="1" ht="15.75" x14ac:dyDescent="0.25">
      <c r="A53" s="108" t="s">
        <v>351</v>
      </c>
      <c r="B53" s="109" t="s">
        <v>635</v>
      </c>
      <c r="C53" s="109" t="s">
        <v>55</v>
      </c>
      <c r="D53" s="109" t="s">
        <v>65</v>
      </c>
      <c r="E53" s="109" t="s">
        <v>347</v>
      </c>
      <c r="F53" s="109"/>
      <c r="G53" s="109">
        <v>122</v>
      </c>
      <c r="H53" s="110">
        <f t="shared" si="7"/>
        <v>110.8</v>
      </c>
      <c r="I53" s="110">
        <v>110.8</v>
      </c>
      <c r="J53" s="110">
        <v>0</v>
      </c>
    </row>
    <row r="54" spans="1:10" s="19" customFormat="1" ht="15.75" x14ac:dyDescent="0.25">
      <c r="A54" s="108" t="s">
        <v>392</v>
      </c>
      <c r="B54" s="109" t="s">
        <v>635</v>
      </c>
      <c r="C54" s="109" t="s">
        <v>55</v>
      </c>
      <c r="D54" s="109" t="s">
        <v>65</v>
      </c>
      <c r="E54" s="109" t="s">
        <v>347</v>
      </c>
      <c r="F54" s="109"/>
      <c r="G54" s="109">
        <v>240</v>
      </c>
      <c r="H54" s="110">
        <f t="shared" si="7"/>
        <v>870.1</v>
      </c>
      <c r="I54" s="110">
        <f>SUM(I56+I55)</f>
        <v>870.1</v>
      </c>
      <c r="J54" s="110">
        <f>SUM(J56)</f>
        <v>0</v>
      </c>
    </row>
    <row r="55" spans="1:10" s="19" customFormat="1" ht="15.75" x14ac:dyDescent="0.25">
      <c r="A55" s="108" t="s">
        <v>366</v>
      </c>
      <c r="B55" s="109" t="s">
        <v>635</v>
      </c>
      <c r="C55" s="109" t="s">
        <v>55</v>
      </c>
      <c r="D55" s="109" t="s">
        <v>65</v>
      </c>
      <c r="E55" s="109" t="s">
        <v>347</v>
      </c>
      <c r="F55" s="109"/>
      <c r="G55" s="109" t="s">
        <v>649</v>
      </c>
      <c r="H55" s="110">
        <f t="shared" si="7"/>
        <v>282.39999999999998</v>
      </c>
      <c r="I55" s="110">
        <v>282.39999999999998</v>
      </c>
      <c r="J55" s="110">
        <v>0</v>
      </c>
    </row>
    <row r="56" spans="1:10" s="19" customFormat="1" ht="15.75" x14ac:dyDescent="0.25">
      <c r="A56" s="108" t="s">
        <v>393</v>
      </c>
      <c r="B56" s="109" t="s">
        <v>635</v>
      </c>
      <c r="C56" s="109" t="s">
        <v>55</v>
      </c>
      <c r="D56" s="109" t="s">
        <v>65</v>
      </c>
      <c r="E56" s="109" t="s">
        <v>347</v>
      </c>
      <c r="F56" s="109"/>
      <c r="G56" s="109">
        <v>244</v>
      </c>
      <c r="H56" s="110">
        <f t="shared" si="7"/>
        <v>587.70000000000005</v>
      </c>
      <c r="I56" s="110">
        <v>587.70000000000005</v>
      </c>
      <c r="J56" s="110">
        <v>0</v>
      </c>
    </row>
    <row r="57" spans="1:10" s="107" customFormat="1" ht="15.75" x14ac:dyDescent="0.25">
      <c r="A57" s="105" t="s">
        <v>363</v>
      </c>
      <c r="B57" s="104" t="s">
        <v>635</v>
      </c>
      <c r="C57" s="104" t="s">
        <v>55</v>
      </c>
      <c r="D57" s="104" t="s">
        <v>65</v>
      </c>
      <c r="E57" s="104" t="s">
        <v>364</v>
      </c>
      <c r="F57" s="104"/>
      <c r="G57" s="104"/>
      <c r="H57" s="26">
        <f t="shared" si="7"/>
        <v>2251.4</v>
      </c>
      <c r="I57" s="26">
        <f>I58</f>
        <v>2251.4</v>
      </c>
      <c r="J57" s="26">
        <f>J58</f>
        <v>0</v>
      </c>
    </row>
    <row r="58" spans="1:10" s="19" customFormat="1" ht="15.75" x14ac:dyDescent="0.25">
      <c r="A58" s="108" t="s">
        <v>605</v>
      </c>
      <c r="B58" s="109" t="s">
        <v>635</v>
      </c>
      <c r="C58" s="109" t="s">
        <v>55</v>
      </c>
      <c r="D58" s="109" t="s">
        <v>65</v>
      </c>
      <c r="E58" s="109" t="s">
        <v>364</v>
      </c>
      <c r="F58" s="109"/>
      <c r="G58" s="109">
        <v>120</v>
      </c>
      <c r="H58" s="110">
        <f t="shared" si="7"/>
        <v>2251.4</v>
      </c>
      <c r="I58" s="110">
        <f t="shared" ref="I58:J58" si="8">SUM(I59)</f>
        <v>2251.4</v>
      </c>
      <c r="J58" s="110">
        <f t="shared" si="8"/>
        <v>0</v>
      </c>
    </row>
    <row r="59" spans="1:10" s="19" customFormat="1" ht="15.75" x14ac:dyDescent="0.25">
      <c r="A59" s="108" t="s">
        <v>350</v>
      </c>
      <c r="B59" s="109" t="s">
        <v>635</v>
      </c>
      <c r="C59" s="109" t="s">
        <v>55</v>
      </c>
      <c r="D59" s="109" t="s">
        <v>65</v>
      </c>
      <c r="E59" s="109" t="s">
        <v>364</v>
      </c>
      <c r="F59" s="109"/>
      <c r="G59" s="109">
        <v>121</v>
      </c>
      <c r="H59" s="110">
        <f t="shared" si="7"/>
        <v>2251.4</v>
      </c>
      <c r="I59" s="110">
        <v>2251.4</v>
      </c>
      <c r="J59" s="110">
        <v>0</v>
      </c>
    </row>
    <row r="60" spans="1:10" s="19" customFormat="1" ht="18.75" x14ac:dyDescent="0.3">
      <c r="A60" s="103" t="s">
        <v>367</v>
      </c>
      <c r="B60" s="104" t="s">
        <v>368</v>
      </c>
      <c r="C60" s="104" t="s">
        <v>237</v>
      </c>
      <c r="D60" s="104" t="s">
        <v>237</v>
      </c>
      <c r="E60" s="104" t="s">
        <v>237</v>
      </c>
      <c r="F60" s="104"/>
      <c r="G60" s="104" t="s">
        <v>237</v>
      </c>
      <c r="H60" s="26">
        <f>SUM(I60:J60)</f>
        <v>1873638.3</v>
      </c>
      <c r="I60" s="26">
        <f>I61+I120+I180+I293+I349+I407+I463+I509+I545+I553</f>
        <v>934292.89999999991</v>
      </c>
      <c r="J60" s="26">
        <f>J61+J120+J180+J293+J349+J407+J463+J509+J545+J553</f>
        <v>939345.40000000014</v>
      </c>
    </row>
    <row r="61" spans="1:10" s="107" customFormat="1" ht="15.75" x14ac:dyDescent="0.25">
      <c r="A61" s="105" t="s">
        <v>236</v>
      </c>
      <c r="B61" s="104" t="s">
        <v>368</v>
      </c>
      <c r="C61" s="104" t="s">
        <v>55</v>
      </c>
      <c r="D61" s="104" t="s">
        <v>237</v>
      </c>
      <c r="E61" s="104" t="s">
        <v>237</v>
      </c>
      <c r="F61" s="104"/>
      <c r="G61" s="104" t="s">
        <v>237</v>
      </c>
      <c r="H61" s="26">
        <f>SUM(I61+J61)</f>
        <v>229553.90000000002</v>
      </c>
      <c r="I61" s="26">
        <f>I62+I66+I76+I80+I84</f>
        <v>217318.90000000002</v>
      </c>
      <c r="J61" s="26">
        <f>J62+J66+J76+J80+J84</f>
        <v>12235.000000000002</v>
      </c>
    </row>
    <row r="62" spans="1:10" s="107" customFormat="1" ht="15.75" x14ac:dyDescent="0.25">
      <c r="A62" s="105" t="s">
        <v>369</v>
      </c>
      <c r="B62" s="104" t="s">
        <v>368</v>
      </c>
      <c r="C62" s="104" t="s">
        <v>55</v>
      </c>
      <c r="D62" s="104" t="s">
        <v>57</v>
      </c>
      <c r="E62" s="104"/>
      <c r="F62" s="104"/>
      <c r="G62" s="104"/>
      <c r="H62" s="26">
        <f>SUM(J62+I62)</f>
        <v>4992.2</v>
      </c>
      <c r="I62" s="26">
        <f t="shared" ref="I62:J64" si="9">SUM(I63)</f>
        <v>4992.2</v>
      </c>
      <c r="J62" s="26">
        <f t="shared" si="9"/>
        <v>0</v>
      </c>
    </row>
    <row r="63" spans="1:10" s="107" customFormat="1" ht="15.75" x14ac:dyDescent="0.25">
      <c r="A63" s="105" t="s">
        <v>370</v>
      </c>
      <c r="B63" s="104" t="s">
        <v>368</v>
      </c>
      <c r="C63" s="104" t="s">
        <v>55</v>
      </c>
      <c r="D63" s="104" t="s">
        <v>57</v>
      </c>
      <c r="E63" s="104" t="s">
        <v>371</v>
      </c>
      <c r="F63" s="104"/>
      <c r="G63" s="104"/>
      <c r="H63" s="26">
        <f>SUM(J63+I63)</f>
        <v>4992.2</v>
      </c>
      <c r="I63" s="26">
        <f>I64</f>
        <v>4992.2</v>
      </c>
      <c r="J63" s="26">
        <f>J64</f>
        <v>0</v>
      </c>
    </row>
    <row r="64" spans="1:10" s="107" customFormat="1" ht="15.75" x14ac:dyDescent="0.25">
      <c r="A64" s="108" t="s">
        <v>605</v>
      </c>
      <c r="B64" s="109" t="s">
        <v>368</v>
      </c>
      <c r="C64" s="109" t="s">
        <v>55</v>
      </c>
      <c r="D64" s="109" t="s">
        <v>57</v>
      </c>
      <c r="E64" s="109" t="s">
        <v>371</v>
      </c>
      <c r="F64" s="109"/>
      <c r="G64" s="109">
        <v>120</v>
      </c>
      <c r="H64" s="110">
        <f>SUM(J64+I64)</f>
        <v>4992.2</v>
      </c>
      <c r="I64" s="110">
        <f t="shared" si="9"/>
        <v>4992.2</v>
      </c>
      <c r="J64" s="110">
        <f t="shared" si="9"/>
        <v>0</v>
      </c>
    </row>
    <row r="65" spans="1:10" s="107" customFormat="1" ht="15.75" x14ac:dyDescent="0.25">
      <c r="A65" s="108" t="s">
        <v>350</v>
      </c>
      <c r="B65" s="109" t="s">
        <v>368</v>
      </c>
      <c r="C65" s="109" t="s">
        <v>55</v>
      </c>
      <c r="D65" s="109" t="s">
        <v>57</v>
      </c>
      <c r="E65" s="109" t="s">
        <v>371</v>
      </c>
      <c r="F65" s="109"/>
      <c r="G65" s="109">
        <v>121</v>
      </c>
      <c r="H65" s="110">
        <f>SUM(J65+I65)</f>
        <v>4992.2</v>
      </c>
      <c r="I65" s="110">
        <v>4992.2</v>
      </c>
      <c r="J65" s="110">
        <v>0</v>
      </c>
    </row>
    <row r="66" spans="1:10" s="107" customFormat="1" ht="31.5" x14ac:dyDescent="0.25">
      <c r="A66" s="105" t="s">
        <v>372</v>
      </c>
      <c r="B66" s="104" t="s">
        <v>368</v>
      </c>
      <c r="C66" s="104" t="s">
        <v>55</v>
      </c>
      <c r="D66" s="104" t="s">
        <v>61</v>
      </c>
      <c r="E66" s="104"/>
      <c r="F66" s="104"/>
      <c r="G66" s="104"/>
      <c r="H66" s="26">
        <f>H67</f>
        <v>199319.3</v>
      </c>
      <c r="I66" s="26">
        <f>I67</f>
        <v>199319.3</v>
      </c>
      <c r="J66" s="26">
        <f>J67</f>
        <v>0</v>
      </c>
    </row>
    <row r="67" spans="1:10" s="107" customFormat="1" ht="15.75" x14ac:dyDescent="0.25">
      <c r="A67" s="105" t="s">
        <v>346</v>
      </c>
      <c r="B67" s="104" t="s">
        <v>368</v>
      </c>
      <c r="C67" s="104" t="s">
        <v>55</v>
      </c>
      <c r="D67" s="104" t="s">
        <v>61</v>
      </c>
      <c r="E67" s="104" t="s">
        <v>347</v>
      </c>
      <c r="F67" s="104"/>
      <c r="G67" s="104"/>
      <c r="H67" s="26">
        <f t="shared" ref="H67:H119" si="10">SUM(J67+I67)</f>
        <v>199319.3</v>
      </c>
      <c r="I67" s="26">
        <f>I68+I71+I74</f>
        <v>199319.3</v>
      </c>
      <c r="J67" s="26">
        <f>J68+J71+J74</f>
        <v>0</v>
      </c>
    </row>
    <row r="68" spans="1:10" s="19" customFormat="1" ht="15.75" x14ac:dyDescent="0.25">
      <c r="A68" s="108" t="s">
        <v>605</v>
      </c>
      <c r="B68" s="109" t="s">
        <v>368</v>
      </c>
      <c r="C68" s="109" t="s">
        <v>55</v>
      </c>
      <c r="D68" s="109" t="s">
        <v>61</v>
      </c>
      <c r="E68" s="109" t="s">
        <v>347</v>
      </c>
      <c r="F68" s="109"/>
      <c r="G68" s="109">
        <v>120</v>
      </c>
      <c r="H68" s="110">
        <f t="shared" si="10"/>
        <v>168231.5</v>
      </c>
      <c r="I68" s="110">
        <f>SUM(I69+I70)</f>
        <v>168231.5</v>
      </c>
      <c r="J68" s="110">
        <f>SUM(J69+J70)</f>
        <v>0</v>
      </c>
    </row>
    <row r="69" spans="1:10" s="19" customFormat="1" ht="15.75" x14ac:dyDescent="0.25">
      <c r="A69" s="108" t="s">
        <v>350</v>
      </c>
      <c r="B69" s="109" t="s">
        <v>368</v>
      </c>
      <c r="C69" s="109" t="s">
        <v>55</v>
      </c>
      <c r="D69" s="109" t="s">
        <v>61</v>
      </c>
      <c r="E69" s="109" t="s">
        <v>347</v>
      </c>
      <c r="F69" s="109"/>
      <c r="G69" s="109">
        <v>121</v>
      </c>
      <c r="H69" s="110">
        <f t="shared" si="10"/>
        <v>165023.29999999999</v>
      </c>
      <c r="I69" s="110">
        <v>165023.29999999999</v>
      </c>
      <c r="J69" s="110">
        <v>0</v>
      </c>
    </row>
    <row r="70" spans="1:10" s="19" customFormat="1" ht="15.75" x14ac:dyDescent="0.25">
      <c r="A70" s="108" t="s">
        <v>351</v>
      </c>
      <c r="B70" s="109" t="s">
        <v>368</v>
      </c>
      <c r="C70" s="109" t="s">
        <v>55</v>
      </c>
      <c r="D70" s="109" t="s">
        <v>61</v>
      </c>
      <c r="E70" s="109" t="s">
        <v>347</v>
      </c>
      <c r="F70" s="109"/>
      <c r="G70" s="109">
        <v>122</v>
      </c>
      <c r="H70" s="110">
        <f t="shared" si="10"/>
        <v>3208.2</v>
      </c>
      <c r="I70" s="110">
        <v>3208.2</v>
      </c>
      <c r="J70" s="110">
        <v>0</v>
      </c>
    </row>
    <row r="71" spans="1:10" s="19" customFormat="1" ht="15.75" x14ac:dyDescent="0.25">
      <c r="A71" s="108" t="s">
        <v>353</v>
      </c>
      <c r="B71" s="109" t="s">
        <v>368</v>
      </c>
      <c r="C71" s="109" t="s">
        <v>55</v>
      </c>
      <c r="D71" s="109" t="s">
        <v>61</v>
      </c>
      <c r="E71" s="109" t="s">
        <v>347</v>
      </c>
      <c r="F71" s="109"/>
      <c r="G71" s="109">
        <v>240</v>
      </c>
      <c r="H71" s="110">
        <f t="shared" si="10"/>
        <v>31024.899999999998</v>
      </c>
      <c r="I71" s="110">
        <f>SUM(I73+I72)</f>
        <v>31024.899999999998</v>
      </c>
      <c r="J71" s="110">
        <f>SUM(J73)</f>
        <v>0</v>
      </c>
    </row>
    <row r="72" spans="1:10" s="19" customFormat="1" ht="15.75" x14ac:dyDescent="0.25">
      <c r="A72" s="108" t="s">
        <v>366</v>
      </c>
      <c r="B72" s="109" t="s">
        <v>368</v>
      </c>
      <c r="C72" s="109" t="s">
        <v>55</v>
      </c>
      <c r="D72" s="109" t="s">
        <v>61</v>
      </c>
      <c r="E72" s="109" t="s">
        <v>347</v>
      </c>
      <c r="F72" s="109"/>
      <c r="G72" s="109" t="s">
        <v>649</v>
      </c>
      <c r="H72" s="110">
        <f t="shared" si="10"/>
        <v>2520.6</v>
      </c>
      <c r="I72" s="110">
        <v>2520.6</v>
      </c>
      <c r="J72" s="110"/>
    </row>
    <row r="73" spans="1:10" s="19" customFormat="1" ht="15.75" x14ac:dyDescent="0.25">
      <c r="A73" s="108" t="s">
        <v>354</v>
      </c>
      <c r="B73" s="109" t="s">
        <v>368</v>
      </c>
      <c r="C73" s="109" t="s">
        <v>55</v>
      </c>
      <c r="D73" s="109" t="s">
        <v>61</v>
      </c>
      <c r="E73" s="109" t="s">
        <v>347</v>
      </c>
      <c r="F73" s="109"/>
      <c r="G73" s="109">
        <v>244</v>
      </c>
      <c r="H73" s="110">
        <f t="shared" si="10"/>
        <v>28504.3</v>
      </c>
      <c r="I73" s="110">
        <v>28504.3</v>
      </c>
      <c r="J73" s="110">
        <v>0</v>
      </c>
    </row>
    <row r="74" spans="1:10" s="19" customFormat="1" ht="15.75" x14ac:dyDescent="0.25">
      <c r="A74" s="111" t="s">
        <v>356</v>
      </c>
      <c r="B74" s="109" t="s">
        <v>368</v>
      </c>
      <c r="C74" s="109" t="s">
        <v>55</v>
      </c>
      <c r="D74" s="109" t="s">
        <v>61</v>
      </c>
      <c r="E74" s="109" t="s">
        <v>347</v>
      </c>
      <c r="F74" s="109"/>
      <c r="G74" s="109">
        <v>850</v>
      </c>
      <c r="H74" s="110">
        <f t="shared" si="10"/>
        <v>62.9</v>
      </c>
      <c r="I74" s="110">
        <f>SUM(I75)</f>
        <v>62.9</v>
      </c>
      <c r="J74" s="110">
        <f>SUM(J75)</f>
        <v>0</v>
      </c>
    </row>
    <row r="75" spans="1:10" s="19" customFormat="1" ht="15.75" x14ac:dyDescent="0.25">
      <c r="A75" s="111" t="s">
        <v>357</v>
      </c>
      <c r="B75" s="109" t="s">
        <v>368</v>
      </c>
      <c r="C75" s="109" t="s">
        <v>55</v>
      </c>
      <c r="D75" s="109" t="s">
        <v>61</v>
      </c>
      <c r="E75" s="109" t="s">
        <v>347</v>
      </c>
      <c r="F75" s="109"/>
      <c r="G75" s="109">
        <v>852</v>
      </c>
      <c r="H75" s="110">
        <f t="shared" si="10"/>
        <v>62.9</v>
      </c>
      <c r="I75" s="110">
        <v>62.9</v>
      </c>
      <c r="J75" s="110">
        <v>0</v>
      </c>
    </row>
    <row r="76" spans="1:10" s="107" customFormat="1" ht="15.75" x14ac:dyDescent="0.25">
      <c r="A76" s="105" t="s">
        <v>62</v>
      </c>
      <c r="B76" s="104" t="s">
        <v>368</v>
      </c>
      <c r="C76" s="104" t="s">
        <v>55</v>
      </c>
      <c r="D76" s="104" t="s">
        <v>63</v>
      </c>
      <c r="E76" s="104" t="s">
        <v>237</v>
      </c>
      <c r="F76" s="104"/>
      <c r="G76" s="104" t="s">
        <v>237</v>
      </c>
      <c r="H76" s="26">
        <f t="shared" si="10"/>
        <v>27.1</v>
      </c>
      <c r="I76" s="26"/>
      <c r="J76" s="26">
        <f>J77</f>
        <v>27.1</v>
      </c>
    </row>
    <row r="77" spans="1:10" s="107" customFormat="1" ht="31.5" x14ac:dyDescent="0.25">
      <c r="A77" s="105" t="s">
        <v>375</v>
      </c>
      <c r="B77" s="104" t="s">
        <v>368</v>
      </c>
      <c r="C77" s="104" t="s">
        <v>55</v>
      </c>
      <c r="D77" s="104" t="s">
        <v>63</v>
      </c>
      <c r="E77" s="104" t="s">
        <v>376</v>
      </c>
      <c r="F77" s="104"/>
      <c r="G77" s="104" t="s">
        <v>237</v>
      </c>
      <c r="H77" s="26">
        <f t="shared" si="10"/>
        <v>27.1</v>
      </c>
      <c r="I77" s="26"/>
      <c r="J77" s="26">
        <f>J78</f>
        <v>27.1</v>
      </c>
    </row>
    <row r="78" spans="1:10" s="19" customFormat="1" ht="15.75" x14ac:dyDescent="0.25">
      <c r="A78" s="108" t="s">
        <v>377</v>
      </c>
      <c r="B78" s="109" t="s">
        <v>368</v>
      </c>
      <c r="C78" s="109" t="s">
        <v>55</v>
      </c>
      <c r="D78" s="109" t="s">
        <v>63</v>
      </c>
      <c r="E78" s="109" t="s">
        <v>376</v>
      </c>
      <c r="F78" s="109"/>
      <c r="G78" s="109">
        <v>240</v>
      </c>
      <c r="H78" s="110">
        <f t="shared" si="10"/>
        <v>27.1</v>
      </c>
      <c r="I78" s="110"/>
      <c r="J78" s="110">
        <f>J79</f>
        <v>27.1</v>
      </c>
    </row>
    <row r="79" spans="1:10" s="19" customFormat="1" ht="15.75" x14ac:dyDescent="0.25">
      <c r="A79" s="108" t="s">
        <v>354</v>
      </c>
      <c r="B79" s="109" t="s">
        <v>368</v>
      </c>
      <c r="C79" s="109" t="s">
        <v>55</v>
      </c>
      <c r="D79" s="109" t="s">
        <v>63</v>
      </c>
      <c r="E79" s="109" t="s">
        <v>376</v>
      </c>
      <c r="F79" s="109"/>
      <c r="G79" s="109">
        <v>244</v>
      </c>
      <c r="H79" s="110">
        <f t="shared" si="10"/>
        <v>27.1</v>
      </c>
      <c r="I79" s="110"/>
      <c r="J79" s="110">
        <v>27.1</v>
      </c>
    </row>
    <row r="80" spans="1:10" s="19" customFormat="1" ht="15.75" x14ac:dyDescent="0.25">
      <c r="A80" s="105" t="s">
        <v>242</v>
      </c>
      <c r="B80" s="104" t="s">
        <v>368</v>
      </c>
      <c r="C80" s="104" t="s">
        <v>55</v>
      </c>
      <c r="D80" s="104">
        <v>11</v>
      </c>
      <c r="E80" s="104"/>
      <c r="F80" s="104"/>
      <c r="G80" s="104"/>
      <c r="H80" s="26">
        <f t="shared" si="10"/>
        <v>527.20000000000005</v>
      </c>
      <c r="I80" s="26">
        <f>I81</f>
        <v>527.20000000000005</v>
      </c>
      <c r="J80" s="26">
        <f>J81</f>
        <v>0</v>
      </c>
    </row>
    <row r="81" spans="1:10" s="107" customFormat="1" ht="15.75" x14ac:dyDescent="0.25">
      <c r="A81" s="105" t="s">
        <v>378</v>
      </c>
      <c r="B81" s="104" t="s">
        <v>368</v>
      </c>
      <c r="C81" s="104" t="s">
        <v>55</v>
      </c>
      <c r="D81" s="104">
        <v>11</v>
      </c>
      <c r="E81" s="104" t="s">
        <v>379</v>
      </c>
      <c r="F81" s="104"/>
      <c r="G81" s="104"/>
      <c r="H81" s="26">
        <f t="shared" si="10"/>
        <v>527.20000000000005</v>
      </c>
      <c r="I81" s="26">
        <f>SUM(I82)</f>
        <v>527.20000000000005</v>
      </c>
      <c r="J81" s="26"/>
    </row>
    <row r="82" spans="1:10" s="19" customFormat="1" ht="15.75" x14ac:dyDescent="0.25">
      <c r="A82" s="111" t="s">
        <v>355</v>
      </c>
      <c r="B82" s="109" t="s">
        <v>368</v>
      </c>
      <c r="C82" s="109" t="s">
        <v>55</v>
      </c>
      <c r="D82" s="109">
        <v>11</v>
      </c>
      <c r="E82" s="109" t="s">
        <v>379</v>
      </c>
      <c r="F82" s="109"/>
      <c r="G82" s="109">
        <v>800</v>
      </c>
      <c r="H82" s="110">
        <f t="shared" si="10"/>
        <v>527.20000000000005</v>
      </c>
      <c r="I82" s="110">
        <f>SUM(I83)</f>
        <v>527.20000000000005</v>
      </c>
      <c r="J82" s="110"/>
    </row>
    <row r="83" spans="1:10" s="19" customFormat="1" ht="15.75" x14ac:dyDescent="0.25">
      <c r="A83" s="108" t="s">
        <v>380</v>
      </c>
      <c r="B83" s="109" t="s">
        <v>368</v>
      </c>
      <c r="C83" s="109" t="s">
        <v>55</v>
      </c>
      <c r="D83" s="109">
        <v>11</v>
      </c>
      <c r="E83" s="109" t="s">
        <v>379</v>
      </c>
      <c r="F83" s="109"/>
      <c r="G83" s="109">
        <v>870</v>
      </c>
      <c r="H83" s="110">
        <f t="shared" si="10"/>
        <v>527.20000000000005</v>
      </c>
      <c r="I83" s="110">
        <v>527.20000000000005</v>
      </c>
      <c r="J83" s="110"/>
    </row>
    <row r="84" spans="1:10" s="107" customFormat="1" ht="15.75" x14ac:dyDescent="0.25">
      <c r="A84" s="105" t="s">
        <v>74</v>
      </c>
      <c r="B84" s="104" t="s">
        <v>368</v>
      </c>
      <c r="C84" s="104" t="s">
        <v>55</v>
      </c>
      <c r="D84" s="104">
        <v>13</v>
      </c>
      <c r="E84" s="104" t="s">
        <v>237</v>
      </c>
      <c r="F84" s="104"/>
      <c r="G84" s="104" t="s">
        <v>237</v>
      </c>
      <c r="H84" s="26">
        <f t="shared" si="10"/>
        <v>24688.1</v>
      </c>
      <c r="I84" s="26">
        <f>I99+I109+I117+I114</f>
        <v>12480.199999999999</v>
      </c>
      <c r="J84" s="26">
        <f>SUM(J99)</f>
        <v>12207.900000000001</v>
      </c>
    </row>
    <row r="85" spans="1:10" s="19" customFormat="1" ht="15.75" hidden="1" x14ac:dyDescent="0.25">
      <c r="A85" s="108" t="s">
        <v>373</v>
      </c>
      <c r="B85" s="109" t="s">
        <v>368</v>
      </c>
      <c r="C85" s="109" t="s">
        <v>55</v>
      </c>
      <c r="D85" s="109">
        <v>13</v>
      </c>
      <c r="E85" s="109" t="s">
        <v>374</v>
      </c>
      <c r="F85" s="109"/>
      <c r="G85" s="109" t="s">
        <v>237</v>
      </c>
      <c r="H85" s="110">
        <f t="shared" si="10"/>
        <v>0</v>
      </c>
      <c r="I85" s="110"/>
      <c r="J85" s="110">
        <f>SUM(J86)</f>
        <v>0</v>
      </c>
    </row>
    <row r="86" spans="1:10" s="19" customFormat="1" ht="15.75" hidden="1" x14ac:dyDescent="0.25">
      <c r="A86" s="108" t="s">
        <v>381</v>
      </c>
      <c r="B86" s="109" t="s">
        <v>368</v>
      </c>
      <c r="C86" s="109" t="s">
        <v>55</v>
      </c>
      <c r="D86" s="109">
        <v>13</v>
      </c>
      <c r="E86" s="109" t="s">
        <v>382</v>
      </c>
      <c r="F86" s="109"/>
      <c r="G86" s="109" t="s">
        <v>237</v>
      </c>
      <c r="H86" s="110">
        <f t="shared" si="10"/>
        <v>0</v>
      </c>
      <c r="I86" s="110"/>
      <c r="J86" s="110">
        <f>SUM(J87+J91)</f>
        <v>0</v>
      </c>
    </row>
    <row r="87" spans="1:10" s="107" customFormat="1" ht="31.5" hidden="1" x14ac:dyDescent="0.25">
      <c r="A87" s="105" t="s">
        <v>383</v>
      </c>
      <c r="B87" s="104" t="s">
        <v>368</v>
      </c>
      <c r="C87" s="104" t="s">
        <v>55</v>
      </c>
      <c r="D87" s="104">
        <v>13</v>
      </c>
      <c r="E87" s="104" t="s">
        <v>384</v>
      </c>
      <c r="F87" s="104"/>
      <c r="G87" s="104" t="s">
        <v>237</v>
      </c>
      <c r="H87" s="26">
        <f t="shared" si="10"/>
        <v>0</v>
      </c>
      <c r="I87" s="26">
        <f>SUM(I88)</f>
        <v>0</v>
      </c>
      <c r="J87" s="26">
        <f>SUM(J88)</f>
        <v>0</v>
      </c>
    </row>
    <row r="88" spans="1:10" s="19" customFormat="1" ht="31.5" hidden="1" x14ac:dyDescent="0.25">
      <c r="A88" s="108" t="s">
        <v>348</v>
      </c>
      <c r="B88" s="109" t="s">
        <v>368</v>
      </c>
      <c r="C88" s="109" t="s">
        <v>55</v>
      </c>
      <c r="D88" s="109">
        <v>13</v>
      </c>
      <c r="E88" s="109" t="s">
        <v>384</v>
      </c>
      <c r="F88" s="109"/>
      <c r="G88" s="109">
        <v>100</v>
      </c>
      <c r="H88" s="110">
        <f t="shared" si="10"/>
        <v>0</v>
      </c>
      <c r="I88" s="110"/>
      <c r="J88" s="110">
        <f>J89</f>
        <v>0</v>
      </c>
    </row>
    <row r="89" spans="1:10" s="19" customFormat="1" ht="15.75" hidden="1" x14ac:dyDescent="0.25">
      <c r="A89" s="108" t="s">
        <v>349</v>
      </c>
      <c r="B89" s="109" t="s">
        <v>368</v>
      </c>
      <c r="C89" s="109" t="s">
        <v>55</v>
      </c>
      <c r="D89" s="109">
        <v>13</v>
      </c>
      <c r="E89" s="109" t="s">
        <v>384</v>
      </c>
      <c r="F89" s="109"/>
      <c r="G89" s="109">
        <v>120</v>
      </c>
      <c r="H89" s="110">
        <f t="shared" si="10"/>
        <v>0</v>
      </c>
      <c r="I89" s="110"/>
      <c r="J89" s="110">
        <f>J90</f>
        <v>0</v>
      </c>
    </row>
    <row r="90" spans="1:10" s="19" customFormat="1" ht="15.75" hidden="1" x14ac:dyDescent="0.25">
      <c r="A90" s="108" t="s">
        <v>350</v>
      </c>
      <c r="B90" s="109" t="s">
        <v>368</v>
      </c>
      <c r="C90" s="109" t="s">
        <v>55</v>
      </c>
      <c r="D90" s="109">
        <v>13</v>
      </c>
      <c r="E90" s="109" t="s">
        <v>384</v>
      </c>
      <c r="F90" s="109"/>
      <c r="G90" s="109">
        <v>121</v>
      </c>
      <c r="H90" s="110">
        <f t="shared" si="10"/>
        <v>0</v>
      </c>
      <c r="I90" s="110"/>
      <c r="J90" s="110"/>
    </row>
    <row r="91" spans="1:10" s="107" customFormat="1" ht="31.5" hidden="1" x14ac:dyDescent="0.25">
      <c r="A91" s="105" t="s">
        <v>385</v>
      </c>
      <c r="B91" s="104" t="s">
        <v>368</v>
      </c>
      <c r="C91" s="104" t="s">
        <v>55</v>
      </c>
      <c r="D91" s="104">
        <v>13</v>
      </c>
      <c r="E91" s="104" t="s">
        <v>386</v>
      </c>
      <c r="F91" s="104"/>
      <c r="G91" s="104" t="s">
        <v>237</v>
      </c>
      <c r="H91" s="26">
        <f t="shared" si="10"/>
        <v>0</v>
      </c>
      <c r="I91" s="26">
        <f>SUM(I92+I96)</f>
        <v>0</v>
      </c>
      <c r="J91" s="26">
        <f>SUM(J92+J96)</f>
        <v>0</v>
      </c>
    </row>
    <row r="92" spans="1:10" s="19" customFormat="1" ht="31.5" hidden="1" x14ac:dyDescent="0.25">
      <c r="A92" s="108" t="s">
        <v>348</v>
      </c>
      <c r="B92" s="109" t="s">
        <v>368</v>
      </c>
      <c r="C92" s="109" t="s">
        <v>55</v>
      </c>
      <c r="D92" s="109">
        <v>13</v>
      </c>
      <c r="E92" s="109" t="s">
        <v>386</v>
      </c>
      <c r="F92" s="109"/>
      <c r="G92" s="109">
        <v>100</v>
      </c>
      <c r="H92" s="110">
        <f t="shared" si="10"/>
        <v>0</v>
      </c>
      <c r="I92" s="110"/>
      <c r="J92" s="110">
        <f>SUM(J93)</f>
        <v>0</v>
      </c>
    </row>
    <row r="93" spans="1:10" s="19" customFormat="1" ht="15.75" hidden="1" x14ac:dyDescent="0.25">
      <c r="A93" s="108" t="s">
        <v>349</v>
      </c>
      <c r="B93" s="109" t="s">
        <v>368</v>
      </c>
      <c r="C93" s="109" t="s">
        <v>55</v>
      </c>
      <c r="D93" s="109">
        <v>13</v>
      </c>
      <c r="E93" s="109" t="s">
        <v>386</v>
      </c>
      <c r="F93" s="109"/>
      <c r="G93" s="109">
        <v>120</v>
      </c>
      <c r="H93" s="110">
        <f t="shared" si="10"/>
        <v>0</v>
      </c>
      <c r="I93" s="110"/>
      <c r="J93" s="110">
        <f>SUM(J94:J95)</f>
        <v>0</v>
      </c>
    </row>
    <row r="94" spans="1:10" s="19" customFormat="1" ht="15.75" hidden="1" x14ac:dyDescent="0.25">
      <c r="A94" s="108" t="s">
        <v>350</v>
      </c>
      <c r="B94" s="109" t="s">
        <v>368</v>
      </c>
      <c r="C94" s="109" t="s">
        <v>55</v>
      </c>
      <c r="D94" s="109">
        <v>13</v>
      </c>
      <c r="E94" s="109" t="s">
        <v>386</v>
      </c>
      <c r="F94" s="109"/>
      <c r="G94" s="109">
        <v>121</v>
      </c>
      <c r="H94" s="110">
        <f t="shared" si="10"/>
        <v>0</v>
      </c>
      <c r="I94" s="110"/>
      <c r="J94" s="110"/>
    </row>
    <row r="95" spans="1:10" s="19" customFormat="1" ht="15.75" hidden="1" x14ac:dyDescent="0.25">
      <c r="A95" s="108" t="s">
        <v>351</v>
      </c>
      <c r="B95" s="109" t="s">
        <v>368</v>
      </c>
      <c r="C95" s="109" t="s">
        <v>55</v>
      </c>
      <c r="D95" s="109">
        <v>13</v>
      </c>
      <c r="E95" s="109" t="s">
        <v>386</v>
      </c>
      <c r="F95" s="109"/>
      <c r="G95" s="109">
        <v>122</v>
      </c>
      <c r="H95" s="110">
        <f t="shared" si="10"/>
        <v>0</v>
      </c>
      <c r="I95" s="110"/>
      <c r="J95" s="110"/>
    </row>
    <row r="96" spans="1:10" s="19" customFormat="1" ht="15.75" hidden="1" x14ac:dyDescent="0.25">
      <c r="A96" s="108" t="s">
        <v>352</v>
      </c>
      <c r="B96" s="109" t="s">
        <v>368</v>
      </c>
      <c r="C96" s="109" t="s">
        <v>55</v>
      </c>
      <c r="D96" s="109">
        <v>13</v>
      </c>
      <c r="E96" s="109" t="s">
        <v>386</v>
      </c>
      <c r="F96" s="109"/>
      <c r="G96" s="109">
        <v>200</v>
      </c>
      <c r="H96" s="110">
        <f t="shared" si="10"/>
        <v>0</v>
      </c>
      <c r="I96" s="110"/>
      <c r="J96" s="110">
        <f>SUM(J97)</f>
        <v>0</v>
      </c>
    </row>
    <row r="97" spans="1:10" s="19" customFormat="1" ht="15.75" hidden="1" x14ac:dyDescent="0.25">
      <c r="A97" s="108" t="s">
        <v>353</v>
      </c>
      <c r="B97" s="109" t="s">
        <v>368</v>
      </c>
      <c r="C97" s="109" t="s">
        <v>55</v>
      </c>
      <c r="D97" s="109">
        <v>13</v>
      </c>
      <c r="E97" s="109" t="s">
        <v>386</v>
      </c>
      <c r="F97" s="109"/>
      <c r="G97" s="109">
        <v>240</v>
      </c>
      <c r="H97" s="110">
        <f t="shared" si="10"/>
        <v>0</v>
      </c>
      <c r="I97" s="110"/>
      <c r="J97" s="110">
        <f>SUM(J98)</f>
        <v>0</v>
      </c>
    </row>
    <row r="98" spans="1:10" s="19" customFormat="1" ht="15.75" hidden="1" x14ac:dyDescent="0.25">
      <c r="A98" s="108" t="s">
        <v>354</v>
      </c>
      <c r="B98" s="109" t="s">
        <v>368</v>
      </c>
      <c r="C98" s="109" t="s">
        <v>55</v>
      </c>
      <c r="D98" s="109">
        <v>13</v>
      </c>
      <c r="E98" s="109" t="s">
        <v>386</v>
      </c>
      <c r="F98" s="109"/>
      <c r="G98" s="109">
        <v>244</v>
      </c>
      <c r="H98" s="110">
        <f t="shared" si="10"/>
        <v>0</v>
      </c>
      <c r="I98" s="110"/>
      <c r="J98" s="110"/>
    </row>
    <row r="99" spans="1:10" s="107" customFormat="1" ht="15.75" x14ac:dyDescent="0.25">
      <c r="A99" s="105" t="s">
        <v>346</v>
      </c>
      <c r="B99" s="104" t="s">
        <v>368</v>
      </c>
      <c r="C99" s="104" t="s">
        <v>55</v>
      </c>
      <c r="D99" s="104">
        <v>13</v>
      </c>
      <c r="E99" s="104" t="s">
        <v>347</v>
      </c>
      <c r="F99" s="104"/>
      <c r="G99" s="104" t="s">
        <v>237</v>
      </c>
      <c r="H99" s="26">
        <f>SUM(J99+I99)</f>
        <v>12207.900000000001</v>
      </c>
      <c r="I99" s="26">
        <v>0</v>
      </c>
      <c r="J99" s="26">
        <f>J100+J103</f>
        <v>12207.900000000001</v>
      </c>
    </row>
    <row r="100" spans="1:10" s="19" customFormat="1" ht="15.75" x14ac:dyDescent="0.25">
      <c r="A100" s="108" t="s">
        <v>605</v>
      </c>
      <c r="B100" s="109" t="s">
        <v>368</v>
      </c>
      <c r="C100" s="109" t="s">
        <v>55</v>
      </c>
      <c r="D100" s="109">
        <v>13</v>
      </c>
      <c r="E100" s="109" t="s">
        <v>347</v>
      </c>
      <c r="F100" s="109"/>
      <c r="G100" s="109">
        <v>120</v>
      </c>
      <c r="H100" s="110">
        <f t="shared" si="10"/>
        <v>8582.2000000000007</v>
      </c>
      <c r="I100" s="110"/>
      <c r="J100" s="110">
        <f>SUM(J101:J102)</f>
        <v>8582.2000000000007</v>
      </c>
    </row>
    <row r="101" spans="1:10" s="19" customFormat="1" ht="15.75" x14ac:dyDescent="0.25">
      <c r="A101" s="108" t="s">
        <v>350</v>
      </c>
      <c r="B101" s="109" t="s">
        <v>368</v>
      </c>
      <c r="C101" s="109" t="s">
        <v>55</v>
      </c>
      <c r="D101" s="109">
        <v>13</v>
      </c>
      <c r="E101" s="109" t="s">
        <v>347</v>
      </c>
      <c r="F101" s="109"/>
      <c r="G101" s="109">
        <v>121</v>
      </c>
      <c r="H101" s="110">
        <f t="shared" si="10"/>
        <v>7992.1</v>
      </c>
      <c r="I101" s="110"/>
      <c r="J101" s="110">
        <v>7992.1</v>
      </c>
    </row>
    <row r="102" spans="1:10" s="19" customFormat="1" ht="15.75" x14ac:dyDescent="0.25">
      <c r="A102" s="108" t="s">
        <v>351</v>
      </c>
      <c r="B102" s="109" t="s">
        <v>368</v>
      </c>
      <c r="C102" s="109" t="s">
        <v>55</v>
      </c>
      <c r="D102" s="109">
        <v>13</v>
      </c>
      <c r="E102" s="109" t="s">
        <v>347</v>
      </c>
      <c r="F102" s="109"/>
      <c r="G102" s="109">
        <v>122</v>
      </c>
      <c r="H102" s="110">
        <f t="shared" si="10"/>
        <v>590.1</v>
      </c>
      <c r="I102" s="110"/>
      <c r="J102" s="110">
        <v>590.1</v>
      </c>
    </row>
    <row r="103" spans="1:10" s="19" customFormat="1" ht="15.75" x14ac:dyDescent="0.25">
      <c r="A103" s="108" t="s">
        <v>353</v>
      </c>
      <c r="B103" s="109" t="s">
        <v>368</v>
      </c>
      <c r="C103" s="109" t="s">
        <v>55</v>
      </c>
      <c r="D103" s="109">
        <v>13</v>
      </c>
      <c r="E103" s="109" t="s">
        <v>347</v>
      </c>
      <c r="F103" s="109"/>
      <c r="G103" s="109">
        <v>240</v>
      </c>
      <c r="H103" s="110">
        <f t="shared" si="10"/>
        <v>3625.7</v>
      </c>
      <c r="I103" s="110"/>
      <c r="J103" s="110">
        <f>SUM(J105+J104)</f>
        <v>3625.7</v>
      </c>
    </row>
    <row r="104" spans="1:10" s="19" customFormat="1" ht="15.75" x14ac:dyDescent="0.25">
      <c r="A104" s="108" t="s">
        <v>366</v>
      </c>
      <c r="B104" s="109" t="s">
        <v>368</v>
      </c>
      <c r="C104" s="109" t="s">
        <v>55</v>
      </c>
      <c r="D104" s="109">
        <v>13</v>
      </c>
      <c r="E104" s="109" t="s">
        <v>347</v>
      </c>
      <c r="F104" s="109"/>
      <c r="G104" s="109" t="s">
        <v>649</v>
      </c>
      <c r="H104" s="110">
        <f t="shared" si="10"/>
        <v>336.2</v>
      </c>
      <c r="I104" s="110"/>
      <c r="J104" s="110">
        <v>336.2</v>
      </c>
    </row>
    <row r="105" spans="1:10" s="19" customFormat="1" ht="15.75" x14ac:dyDescent="0.25">
      <c r="A105" s="108" t="s">
        <v>354</v>
      </c>
      <c r="B105" s="109" t="s">
        <v>368</v>
      </c>
      <c r="C105" s="109" t="s">
        <v>55</v>
      </c>
      <c r="D105" s="109">
        <v>13</v>
      </c>
      <c r="E105" s="109" t="s">
        <v>347</v>
      </c>
      <c r="F105" s="109"/>
      <c r="G105" s="109">
        <v>244</v>
      </c>
      <c r="H105" s="110">
        <f t="shared" si="10"/>
        <v>3289.5</v>
      </c>
      <c r="I105" s="110"/>
      <c r="J105" s="110">
        <v>3289.5</v>
      </c>
    </row>
    <row r="106" spans="1:10" s="19" customFormat="1" ht="15.75" hidden="1" x14ac:dyDescent="0.25">
      <c r="A106" s="111" t="s">
        <v>355</v>
      </c>
      <c r="B106" s="109" t="s">
        <v>368</v>
      </c>
      <c r="C106" s="109" t="s">
        <v>55</v>
      </c>
      <c r="D106" s="109">
        <v>13</v>
      </c>
      <c r="E106" s="109" t="s">
        <v>347</v>
      </c>
      <c r="F106" s="109"/>
      <c r="G106" s="109">
        <v>800</v>
      </c>
      <c r="H106" s="110">
        <f t="shared" si="10"/>
        <v>0</v>
      </c>
      <c r="I106" s="110"/>
      <c r="J106" s="110"/>
    </row>
    <row r="107" spans="1:10" s="19" customFormat="1" ht="15.75" hidden="1" x14ac:dyDescent="0.25">
      <c r="A107" s="111" t="s">
        <v>356</v>
      </c>
      <c r="B107" s="109" t="s">
        <v>368</v>
      </c>
      <c r="C107" s="109" t="s">
        <v>55</v>
      </c>
      <c r="D107" s="109">
        <v>13</v>
      </c>
      <c r="E107" s="109" t="s">
        <v>347</v>
      </c>
      <c r="F107" s="109"/>
      <c r="G107" s="109">
        <v>850</v>
      </c>
      <c r="H107" s="110">
        <f t="shared" si="10"/>
        <v>0</v>
      </c>
      <c r="I107" s="110"/>
      <c r="J107" s="110"/>
    </row>
    <row r="108" spans="1:10" s="19" customFormat="1" ht="15.75" hidden="1" x14ac:dyDescent="0.25">
      <c r="A108" s="111" t="s">
        <v>357</v>
      </c>
      <c r="B108" s="109" t="s">
        <v>368</v>
      </c>
      <c r="C108" s="109" t="s">
        <v>55</v>
      </c>
      <c r="D108" s="109">
        <v>13</v>
      </c>
      <c r="E108" s="109" t="s">
        <v>347</v>
      </c>
      <c r="F108" s="109"/>
      <c r="G108" s="109">
        <v>852</v>
      </c>
      <c r="H108" s="110">
        <f t="shared" si="10"/>
        <v>0</v>
      </c>
      <c r="I108" s="110"/>
      <c r="J108" s="110"/>
    </row>
    <row r="109" spans="1:10" s="107" customFormat="1" ht="15.75" x14ac:dyDescent="0.25">
      <c r="A109" s="105" t="s">
        <v>573</v>
      </c>
      <c r="B109" s="104" t="s">
        <v>368</v>
      </c>
      <c r="C109" s="104" t="s">
        <v>55</v>
      </c>
      <c r="D109" s="104">
        <v>13</v>
      </c>
      <c r="E109" s="104" t="s">
        <v>572</v>
      </c>
      <c r="F109" s="104"/>
      <c r="G109" s="104" t="s">
        <v>237</v>
      </c>
      <c r="H109" s="26">
        <f t="shared" si="10"/>
        <v>10137.199999999999</v>
      </c>
      <c r="I109" s="26">
        <f>I110+I112</f>
        <v>10137.199999999999</v>
      </c>
      <c r="J109" s="26">
        <f>J110+J112</f>
        <v>0</v>
      </c>
    </row>
    <row r="110" spans="1:10" s="19" customFormat="1" ht="15.75" x14ac:dyDescent="0.25">
      <c r="A110" s="108" t="s">
        <v>353</v>
      </c>
      <c r="B110" s="109" t="s">
        <v>368</v>
      </c>
      <c r="C110" s="109" t="s">
        <v>55</v>
      </c>
      <c r="D110" s="109">
        <v>13</v>
      </c>
      <c r="E110" s="109" t="s">
        <v>572</v>
      </c>
      <c r="F110" s="109"/>
      <c r="G110" s="109">
        <v>240</v>
      </c>
      <c r="H110" s="110">
        <f t="shared" si="10"/>
        <v>1129.4000000000001</v>
      </c>
      <c r="I110" s="110">
        <f>SUM(I111)</f>
        <v>1129.4000000000001</v>
      </c>
      <c r="J110" s="110"/>
    </row>
    <row r="111" spans="1:10" s="19" customFormat="1" ht="15.75" x14ac:dyDescent="0.25">
      <c r="A111" s="108" t="s">
        <v>354</v>
      </c>
      <c r="B111" s="109" t="s">
        <v>368</v>
      </c>
      <c r="C111" s="109" t="s">
        <v>55</v>
      </c>
      <c r="D111" s="109">
        <v>13</v>
      </c>
      <c r="E111" s="109" t="s">
        <v>572</v>
      </c>
      <c r="F111" s="109"/>
      <c r="G111" s="109">
        <v>244</v>
      </c>
      <c r="H111" s="110">
        <f>SUM(J111+I111)</f>
        <v>1129.4000000000001</v>
      </c>
      <c r="I111" s="110">
        <v>1129.4000000000001</v>
      </c>
      <c r="J111" s="110"/>
    </row>
    <row r="112" spans="1:10" s="19" customFormat="1" ht="15.75" x14ac:dyDescent="0.25">
      <c r="A112" s="108" t="s">
        <v>663</v>
      </c>
      <c r="B112" s="109" t="s">
        <v>368</v>
      </c>
      <c r="C112" s="109" t="s">
        <v>55</v>
      </c>
      <c r="D112" s="109">
        <v>13</v>
      </c>
      <c r="E112" s="109" t="s">
        <v>572</v>
      </c>
      <c r="F112" s="109"/>
      <c r="G112" s="109" t="s">
        <v>662</v>
      </c>
      <c r="H112" s="110">
        <f t="shared" ref="H112" si="11">SUM(J112+I112)</f>
        <v>9007.7999999999993</v>
      </c>
      <c r="I112" s="110">
        <f>I113</f>
        <v>9007.7999999999993</v>
      </c>
      <c r="J112" s="110"/>
    </row>
    <row r="113" spans="1:12" s="19" customFormat="1" ht="32.25" customHeight="1" x14ac:dyDescent="0.25">
      <c r="A113" s="108" t="s">
        <v>864</v>
      </c>
      <c r="B113" s="109" t="s">
        <v>368</v>
      </c>
      <c r="C113" s="109" t="s">
        <v>55</v>
      </c>
      <c r="D113" s="109">
        <v>13</v>
      </c>
      <c r="E113" s="109" t="s">
        <v>572</v>
      </c>
      <c r="F113" s="109"/>
      <c r="G113" s="109" t="s">
        <v>660</v>
      </c>
      <c r="H113" s="110">
        <f>SUM(J113+I113)</f>
        <v>9007.7999999999993</v>
      </c>
      <c r="I113" s="110">
        <v>9007.7999999999993</v>
      </c>
      <c r="J113" s="110"/>
    </row>
    <row r="114" spans="1:12" s="107" customFormat="1" ht="16.5" customHeight="1" x14ac:dyDescent="0.25">
      <c r="A114" s="105" t="s">
        <v>1014</v>
      </c>
      <c r="B114" s="104" t="s">
        <v>368</v>
      </c>
      <c r="C114" s="104" t="s">
        <v>55</v>
      </c>
      <c r="D114" s="104" t="s">
        <v>75</v>
      </c>
      <c r="E114" s="104" t="s">
        <v>1012</v>
      </c>
      <c r="F114" s="104"/>
      <c r="G114" s="104"/>
      <c r="H114" s="26">
        <f t="shared" ref="H114:H116" si="12">SUM(J114+I114)</f>
        <v>1343</v>
      </c>
      <c r="I114" s="26">
        <f>I115</f>
        <v>1343</v>
      </c>
      <c r="J114" s="26"/>
    </row>
    <row r="115" spans="1:12" s="19" customFormat="1" ht="15.75" x14ac:dyDescent="0.25">
      <c r="A115" s="108" t="s">
        <v>605</v>
      </c>
      <c r="B115" s="109" t="s">
        <v>368</v>
      </c>
      <c r="C115" s="109" t="s">
        <v>55</v>
      </c>
      <c r="D115" s="109" t="s">
        <v>75</v>
      </c>
      <c r="E115" s="109" t="s">
        <v>1012</v>
      </c>
      <c r="F115" s="109"/>
      <c r="G115" s="109" t="s">
        <v>834</v>
      </c>
      <c r="H115" s="110">
        <f t="shared" si="12"/>
        <v>1343</v>
      </c>
      <c r="I115" s="110">
        <f>I116</f>
        <v>1343</v>
      </c>
      <c r="J115" s="110"/>
    </row>
    <row r="116" spans="1:12" s="19" customFormat="1" ht="15.75" x14ac:dyDescent="0.25">
      <c r="A116" s="108" t="s">
        <v>350</v>
      </c>
      <c r="B116" s="109" t="s">
        <v>368</v>
      </c>
      <c r="C116" s="109" t="s">
        <v>55</v>
      </c>
      <c r="D116" s="109" t="s">
        <v>75</v>
      </c>
      <c r="E116" s="109" t="s">
        <v>1012</v>
      </c>
      <c r="F116" s="109"/>
      <c r="G116" s="109" t="s">
        <v>1013</v>
      </c>
      <c r="H116" s="110">
        <f t="shared" si="12"/>
        <v>1343</v>
      </c>
      <c r="I116" s="110">
        <v>1343</v>
      </c>
      <c r="J116" s="110"/>
    </row>
    <row r="117" spans="1:12" s="107" customFormat="1" ht="32.25" customHeight="1" x14ac:dyDescent="0.25">
      <c r="A117" s="105" t="s">
        <v>858</v>
      </c>
      <c r="B117" s="104" t="s">
        <v>368</v>
      </c>
      <c r="C117" s="104" t="s">
        <v>55</v>
      </c>
      <c r="D117" s="104" t="s">
        <v>75</v>
      </c>
      <c r="E117" s="104" t="s">
        <v>508</v>
      </c>
      <c r="F117" s="104"/>
      <c r="G117" s="104"/>
      <c r="H117" s="26">
        <f>H118</f>
        <v>1000</v>
      </c>
      <c r="I117" s="26">
        <f>I118</f>
        <v>1000</v>
      </c>
      <c r="J117" s="26"/>
    </row>
    <row r="118" spans="1:12" s="19" customFormat="1" ht="15.75" x14ac:dyDescent="0.25">
      <c r="A118" s="108" t="s">
        <v>353</v>
      </c>
      <c r="B118" s="109" t="s">
        <v>368</v>
      </c>
      <c r="C118" s="109" t="s">
        <v>55</v>
      </c>
      <c r="D118" s="109" t="s">
        <v>75</v>
      </c>
      <c r="E118" s="109" t="s">
        <v>508</v>
      </c>
      <c r="F118" s="109"/>
      <c r="G118" s="109" t="s">
        <v>400</v>
      </c>
      <c r="H118" s="110">
        <f>H119</f>
        <v>1000</v>
      </c>
      <c r="I118" s="110">
        <f t="shared" ref="I118:J118" si="13">I119</f>
        <v>1000</v>
      </c>
      <c r="J118" s="110">
        <f t="shared" si="13"/>
        <v>0</v>
      </c>
    </row>
    <row r="119" spans="1:12" s="19" customFormat="1" ht="15.75" x14ac:dyDescent="0.25">
      <c r="A119" s="108" t="s">
        <v>354</v>
      </c>
      <c r="B119" s="109" t="s">
        <v>368</v>
      </c>
      <c r="C119" s="109" t="s">
        <v>55</v>
      </c>
      <c r="D119" s="109" t="s">
        <v>75</v>
      </c>
      <c r="E119" s="109" t="s">
        <v>508</v>
      </c>
      <c r="F119" s="109"/>
      <c r="G119" s="109" t="s">
        <v>395</v>
      </c>
      <c r="H119" s="110">
        <f t="shared" si="10"/>
        <v>1000</v>
      </c>
      <c r="I119" s="110">
        <v>1000</v>
      </c>
      <c r="J119" s="110"/>
    </row>
    <row r="120" spans="1:12" s="107" customFormat="1" ht="15.75" x14ac:dyDescent="0.25">
      <c r="A120" s="105" t="s">
        <v>243</v>
      </c>
      <c r="B120" s="104" t="s">
        <v>368</v>
      </c>
      <c r="C120" s="104" t="s">
        <v>59</v>
      </c>
      <c r="D120" s="104"/>
      <c r="E120" s="104"/>
      <c r="F120" s="104"/>
      <c r="G120" s="104"/>
      <c r="H120" s="26">
        <f>I120+J120</f>
        <v>24895.799999999996</v>
      </c>
      <c r="I120" s="26">
        <f>I121+I128+I145+I173</f>
        <v>17465.199999999997</v>
      </c>
      <c r="J120" s="26">
        <f>J121+J128+J145+J173</f>
        <v>7430.6</v>
      </c>
      <c r="L120" s="322"/>
    </row>
    <row r="121" spans="1:12" s="19" customFormat="1" ht="15.75" x14ac:dyDescent="0.25">
      <c r="A121" s="105" t="s">
        <v>244</v>
      </c>
      <c r="B121" s="104" t="s">
        <v>368</v>
      </c>
      <c r="C121" s="104" t="s">
        <v>59</v>
      </c>
      <c r="D121" s="104" t="s">
        <v>57</v>
      </c>
      <c r="E121" s="109"/>
      <c r="F121" s="109"/>
      <c r="G121" s="109"/>
      <c r="H121" s="26">
        <f t="shared" ref="H121:H172" si="14">I121+J121</f>
        <v>362.1</v>
      </c>
      <c r="I121" s="26">
        <f>I122</f>
        <v>362.1</v>
      </c>
      <c r="J121" s="110"/>
    </row>
    <row r="122" spans="1:12" s="19" customFormat="1" ht="47.25" x14ac:dyDescent="0.25">
      <c r="A122" s="105" t="s">
        <v>865</v>
      </c>
      <c r="B122" s="104" t="s">
        <v>368</v>
      </c>
      <c r="C122" s="104" t="s">
        <v>59</v>
      </c>
      <c r="D122" s="104" t="s">
        <v>57</v>
      </c>
      <c r="E122" s="104" t="s">
        <v>391</v>
      </c>
      <c r="F122" s="104"/>
      <c r="G122" s="104"/>
      <c r="H122" s="26">
        <f t="shared" si="14"/>
        <v>362.1</v>
      </c>
      <c r="I122" s="26">
        <f>I123+I126</f>
        <v>362.1</v>
      </c>
      <c r="J122" s="26"/>
    </row>
    <row r="123" spans="1:12" s="19" customFormat="1" ht="15.75" x14ac:dyDescent="0.25">
      <c r="A123" s="108" t="s">
        <v>392</v>
      </c>
      <c r="B123" s="109" t="s">
        <v>368</v>
      </c>
      <c r="C123" s="109" t="s">
        <v>59</v>
      </c>
      <c r="D123" s="109" t="s">
        <v>57</v>
      </c>
      <c r="E123" s="109" t="s">
        <v>391</v>
      </c>
      <c r="F123" s="109"/>
      <c r="G123" s="109">
        <v>240</v>
      </c>
      <c r="H123" s="110">
        <f t="shared" si="14"/>
        <v>202.1</v>
      </c>
      <c r="I123" s="110">
        <f>I124+I125</f>
        <v>202.1</v>
      </c>
      <c r="J123" s="110"/>
    </row>
    <row r="124" spans="1:12" s="19" customFormat="1" ht="15.75" x14ac:dyDescent="0.25">
      <c r="A124" s="108" t="s">
        <v>393</v>
      </c>
      <c r="B124" s="109" t="s">
        <v>368</v>
      </c>
      <c r="C124" s="109" t="s">
        <v>59</v>
      </c>
      <c r="D124" s="109" t="s">
        <v>57</v>
      </c>
      <c r="E124" s="109" t="s">
        <v>391</v>
      </c>
      <c r="F124" s="109"/>
      <c r="G124" s="109">
        <v>244</v>
      </c>
      <c r="H124" s="110">
        <f>I124+J124</f>
        <v>202.1</v>
      </c>
      <c r="I124" s="110">
        <v>202.1</v>
      </c>
      <c r="J124" s="110"/>
    </row>
    <row r="125" spans="1:12" s="19" customFormat="1" ht="15.75" hidden="1" x14ac:dyDescent="0.25">
      <c r="A125" s="108"/>
      <c r="B125" s="109" t="s">
        <v>368</v>
      </c>
      <c r="C125" s="109" t="s">
        <v>59</v>
      </c>
      <c r="D125" s="109" t="s">
        <v>57</v>
      </c>
      <c r="E125" s="109" t="s">
        <v>391</v>
      </c>
      <c r="F125" s="109"/>
      <c r="G125" s="109"/>
      <c r="H125" s="110">
        <f t="shared" ref="H125:H127" si="15">I125+J125</f>
        <v>0</v>
      </c>
      <c r="I125" s="110"/>
      <c r="J125" s="110"/>
    </row>
    <row r="126" spans="1:12" s="19" customFormat="1" ht="15.75" x14ac:dyDescent="0.25">
      <c r="A126" s="108" t="s">
        <v>406</v>
      </c>
      <c r="B126" s="109" t="s">
        <v>368</v>
      </c>
      <c r="C126" s="109" t="s">
        <v>59</v>
      </c>
      <c r="D126" s="109" t="s">
        <v>57</v>
      </c>
      <c r="E126" s="109" t="s">
        <v>391</v>
      </c>
      <c r="F126" s="109"/>
      <c r="G126" s="109" t="s">
        <v>422</v>
      </c>
      <c r="H126" s="110">
        <f t="shared" si="15"/>
        <v>160</v>
      </c>
      <c r="I126" s="110">
        <f>I127</f>
        <v>160</v>
      </c>
      <c r="J126" s="110"/>
    </row>
    <row r="127" spans="1:12" s="19" customFormat="1" ht="15.75" x14ac:dyDescent="0.25">
      <c r="A127" s="108" t="s">
        <v>408</v>
      </c>
      <c r="B127" s="109" t="s">
        <v>368</v>
      </c>
      <c r="C127" s="109" t="s">
        <v>59</v>
      </c>
      <c r="D127" s="109" t="s">
        <v>57</v>
      </c>
      <c r="E127" s="109" t="s">
        <v>391</v>
      </c>
      <c r="F127" s="109"/>
      <c r="G127" s="109" t="s">
        <v>409</v>
      </c>
      <c r="H127" s="110">
        <f t="shared" si="15"/>
        <v>160</v>
      </c>
      <c r="I127" s="110">
        <v>160</v>
      </c>
      <c r="J127" s="110"/>
    </row>
    <row r="128" spans="1:12" s="107" customFormat="1" ht="15.75" x14ac:dyDescent="0.25">
      <c r="A128" s="86" t="s">
        <v>566</v>
      </c>
      <c r="B128" s="104" t="s">
        <v>368</v>
      </c>
      <c r="C128" s="104" t="s">
        <v>59</v>
      </c>
      <c r="D128" s="104" t="s">
        <v>61</v>
      </c>
      <c r="E128" s="104"/>
      <c r="F128" s="104"/>
      <c r="G128" s="104"/>
      <c r="H128" s="26">
        <f>I128+J128</f>
        <v>7353.1</v>
      </c>
      <c r="I128" s="26">
        <f>I129</f>
        <v>12.5</v>
      </c>
      <c r="J128" s="26">
        <f>J129</f>
        <v>7340.6</v>
      </c>
    </row>
    <row r="129" spans="1:10" s="107" customFormat="1" ht="15.75" x14ac:dyDescent="0.25">
      <c r="A129" s="105" t="s">
        <v>381</v>
      </c>
      <c r="B129" s="104" t="s">
        <v>368</v>
      </c>
      <c r="C129" s="104" t="s">
        <v>59</v>
      </c>
      <c r="D129" s="104" t="s">
        <v>61</v>
      </c>
      <c r="E129" s="104" t="s">
        <v>382</v>
      </c>
      <c r="F129" s="104"/>
      <c r="G129" s="104"/>
      <c r="H129" s="26">
        <f>I129+J129</f>
        <v>7353.1</v>
      </c>
      <c r="I129" s="26">
        <f>I142</f>
        <v>12.5</v>
      </c>
      <c r="J129" s="26">
        <f>J130+J135</f>
        <v>7340.6</v>
      </c>
    </row>
    <row r="130" spans="1:10" s="107" customFormat="1" ht="31.5" x14ac:dyDescent="0.25">
      <c r="A130" s="105" t="s">
        <v>383</v>
      </c>
      <c r="B130" s="104" t="s">
        <v>368</v>
      </c>
      <c r="C130" s="104" t="s">
        <v>59</v>
      </c>
      <c r="D130" s="104" t="s">
        <v>61</v>
      </c>
      <c r="E130" s="104" t="s">
        <v>384</v>
      </c>
      <c r="F130" s="104"/>
      <c r="G130" s="104" t="s">
        <v>237</v>
      </c>
      <c r="H130" s="26">
        <f t="shared" ref="H130:H140" si="16">SUM(J130+I130)</f>
        <v>4838.8</v>
      </c>
      <c r="I130" s="26">
        <f>I131</f>
        <v>0</v>
      </c>
      <c r="J130" s="26">
        <f>J131+J133</f>
        <v>4838.8</v>
      </c>
    </row>
    <row r="131" spans="1:10" s="19" customFormat="1" ht="15.75" x14ac:dyDescent="0.25">
      <c r="A131" s="108" t="s">
        <v>605</v>
      </c>
      <c r="B131" s="109" t="s">
        <v>368</v>
      </c>
      <c r="C131" s="109" t="s">
        <v>59</v>
      </c>
      <c r="D131" s="109" t="s">
        <v>61</v>
      </c>
      <c r="E131" s="109" t="s">
        <v>384</v>
      </c>
      <c r="F131" s="109"/>
      <c r="G131" s="109">
        <v>120</v>
      </c>
      <c r="H131" s="110">
        <f t="shared" si="16"/>
        <v>4678.8</v>
      </c>
      <c r="I131" s="110"/>
      <c r="J131" s="110">
        <f>J132</f>
        <v>4678.8</v>
      </c>
    </row>
    <row r="132" spans="1:10" s="19" customFormat="1" ht="15.75" x14ac:dyDescent="0.25">
      <c r="A132" s="108" t="s">
        <v>350</v>
      </c>
      <c r="B132" s="109" t="s">
        <v>368</v>
      </c>
      <c r="C132" s="109" t="s">
        <v>59</v>
      </c>
      <c r="D132" s="109" t="s">
        <v>61</v>
      </c>
      <c r="E132" s="109" t="s">
        <v>384</v>
      </c>
      <c r="F132" s="109"/>
      <c r="G132" s="109">
        <v>121</v>
      </c>
      <c r="H132" s="110">
        <f t="shared" si="16"/>
        <v>4678.8</v>
      </c>
      <c r="I132" s="110"/>
      <c r="J132" s="110">
        <v>4678.8</v>
      </c>
    </row>
    <row r="133" spans="1:10" s="19" customFormat="1" ht="15.75" x14ac:dyDescent="0.25">
      <c r="A133" s="108" t="s">
        <v>353</v>
      </c>
      <c r="B133" s="109" t="s">
        <v>368</v>
      </c>
      <c r="C133" s="109" t="s">
        <v>59</v>
      </c>
      <c r="D133" s="109" t="s">
        <v>61</v>
      </c>
      <c r="E133" s="109" t="s">
        <v>384</v>
      </c>
      <c r="F133" s="109"/>
      <c r="G133" s="109" t="s">
        <v>400</v>
      </c>
      <c r="H133" s="110">
        <f t="shared" si="16"/>
        <v>160</v>
      </c>
      <c r="I133" s="110"/>
      <c r="J133" s="110">
        <f>J134</f>
        <v>160</v>
      </c>
    </row>
    <row r="134" spans="1:10" s="19" customFormat="1" ht="15.75" x14ac:dyDescent="0.25">
      <c r="A134" s="108" t="s">
        <v>353</v>
      </c>
      <c r="B134" s="109" t="s">
        <v>368</v>
      </c>
      <c r="C134" s="109" t="s">
        <v>59</v>
      </c>
      <c r="D134" s="109" t="s">
        <v>61</v>
      </c>
      <c r="E134" s="109" t="s">
        <v>384</v>
      </c>
      <c r="F134" s="109"/>
      <c r="G134" s="109" t="s">
        <v>395</v>
      </c>
      <c r="H134" s="110">
        <f t="shared" si="16"/>
        <v>160</v>
      </c>
      <c r="I134" s="110"/>
      <c r="J134" s="110">
        <v>160</v>
      </c>
    </row>
    <row r="135" spans="1:10" s="107" customFormat="1" ht="31.5" x14ac:dyDescent="0.25">
      <c r="A135" s="105" t="s">
        <v>385</v>
      </c>
      <c r="B135" s="104" t="s">
        <v>368</v>
      </c>
      <c r="C135" s="104" t="s">
        <v>59</v>
      </c>
      <c r="D135" s="104" t="s">
        <v>61</v>
      </c>
      <c r="E135" s="104" t="s">
        <v>386</v>
      </c>
      <c r="F135" s="104"/>
      <c r="G135" s="104" t="s">
        <v>237</v>
      </c>
      <c r="H135" s="26">
        <f t="shared" si="16"/>
        <v>2501.7999999999997</v>
      </c>
      <c r="I135" s="26">
        <f>I136</f>
        <v>0</v>
      </c>
      <c r="J135" s="26">
        <f>J136+J139</f>
        <v>2501.7999999999997</v>
      </c>
    </row>
    <row r="136" spans="1:10" s="19" customFormat="1" ht="15.75" x14ac:dyDescent="0.25">
      <c r="A136" s="108" t="s">
        <v>349</v>
      </c>
      <c r="B136" s="109" t="s">
        <v>368</v>
      </c>
      <c r="C136" s="109" t="s">
        <v>59</v>
      </c>
      <c r="D136" s="109" t="s">
        <v>61</v>
      </c>
      <c r="E136" s="109" t="s">
        <v>386</v>
      </c>
      <c r="F136" s="109"/>
      <c r="G136" s="109">
        <v>120</v>
      </c>
      <c r="H136" s="110">
        <f t="shared" si="16"/>
        <v>2311.6</v>
      </c>
      <c r="I136" s="110"/>
      <c r="J136" s="110">
        <f>SUM(J137:J138)</f>
        <v>2311.6</v>
      </c>
    </row>
    <row r="137" spans="1:10" s="19" customFormat="1" ht="15.75" x14ac:dyDescent="0.25">
      <c r="A137" s="108" t="s">
        <v>350</v>
      </c>
      <c r="B137" s="109" t="s">
        <v>368</v>
      </c>
      <c r="C137" s="109" t="s">
        <v>59</v>
      </c>
      <c r="D137" s="109" t="s">
        <v>61</v>
      </c>
      <c r="E137" s="109" t="s">
        <v>386</v>
      </c>
      <c r="F137" s="109"/>
      <c r="G137" s="109">
        <v>121</v>
      </c>
      <c r="H137" s="110">
        <f t="shared" si="16"/>
        <v>2131.6</v>
      </c>
      <c r="I137" s="110"/>
      <c r="J137" s="110">
        <v>2131.6</v>
      </c>
    </row>
    <row r="138" spans="1:10" s="19" customFormat="1" ht="15.75" x14ac:dyDescent="0.25">
      <c r="A138" s="108" t="s">
        <v>351</v>
      </c>
      <c r="B138" s="109" t="s">
        <v>368</v>
      </c>
      <c r="C138" s="109" t="s">
        <v>59</v>
      </c>
      <c r="D138" s="109" t="s">
        <v>61</v>
      </c>
      <c r="E138" s="109" t="s">
        <v>386</v>
      </c>
      <c r="F138" s="109"/>
      <c r="G138" s="109" t="s">
        <v>705</v>
      </c>
      <c r="H138" s="110">
        <f t="shared" si="16"/>
        <v>180</v>
      </c>
      <c r="I138" s="110"/>
      <c r="J138" s="110">
        <v>180</v>
      </c>
    </row>
    <row r="139" spans="1:10" s="19" customFormat="1" ht="15.75" x14ac:dyDescent="0.25">
      <c r="A139" s="108" t="s">
        <v>353</v>
      </c>
      <c r="B139" s="109" t="s">
        <v>368</v>
      </c>
      <c r="C139" s="109" t="s">
        <v>59</v>
      </c>
      <c r="D139" s="109" t="s">
        <v>61</v>
      </c>
      <c r="E139" s="109" t="s">
        <v>386</v>
      </c>
      <c r="F139" s="109"/>
      <c r="G139" s="109">
        <v>240</v>
      </c>
      <c r="H139" s="110">
        <f t="shared" si="16"/>
        <v>190.2</v>
      </c>
      <c r="I139" s="110"/>
      <c r="J139" s="110">
        <f>SUM(J141+J140)</f>
        <v>190.2</v>
      </c>
    </row>
    <row r="140" spans="1:10" s="19" customFormat="1" ht="15.75" x14ac:dyDescent="0.25">
      <c r="A140" s="108" t="s">
        <v>366</v>
      </c>
      <c r="B140" s="109" t="s">
        <v>368</v>
      </c>
      <c r="C140" s="109" t="s">
        <v>59</v>
      </c>
      <c r="D140" s="109" t="s">
        <v>61</v>
      </c>
      <c r="E140" s="109" t="s">
        <v>386</v>
      </c>
      <c r="F140" s="109"/>
      <c r="G140" s="109" t="s">
        <v>649</v>
      </c>
      <c r="H140" s="110">
        <f t="shared" si="16"/>
        <v>87.4</v>
      </c>
      <c r="I140" s="110"/>
      <c r="J140" s="110">
        <v>87.4</v>
      </c>
    </row>
    <row r="141" spans="1:10" s="19" customFormat="1" ht="15.75" x14ac:dyDescent="0.25">
      <c r="A141" s="108" t="s">
        <v>353</v>
      </c>
      <c r="B141" s="109" t="s">
        <v>368</v>
      </c>
      <c r="C141" s="109" t="s">
        <v>59</v>
      </c>
      <c r="D141" s="109" t="s">
        <v>61</v>
      </c>
      <c r="E141" s="109" t="s">
        <v>386</v>
      </c>
      <c r="F141" s="109"/>
      <c r="G141" s="109">
        <v>244</v>
      </c>
      <c r="H141" s="110">
        <f>SUM(J141+I141)</f>
        <v>102.8</v>
      </c>
      <c r="I141" s="110"/>
      <c r="J141" s="110">
        <v>102.8</v>
      </c>
    </row>
    <row r="142" spans="1:10" s="19" customFormat="1" ht="15.75" x14ac:dyDescent="0.25">
      <c r="A142" s="105" t="s">
        <v>923</v>
      </c>
      <c r="B142" s="104" t="s">
        <v>368</v>
      </c>
      <c r="C142" s="104" t="s">
        <v>59</v>
      </c>
      <c r="D142" s="104" t="s">
        <v>61</v>
      </c>
      <c r="E142" s="104" t="s">
        <v>922</v>
      </c>
      <c r="F142" s="104"/>
      <c r="G142" s="104"/>
      <c r="H142" s="26">
        <f t="shared" ref="H142:H144" si="17">SUM(J142+I142)</f>
        <v>12.5</v>
      </c>
      <c r="I142" s="26">
        <f>I143</f>
        <v>12.5</v>
      </c>
      <c r="J142" s="26"/>
    </row>
    <row r="143" spans="1:10" s="19" customFormat="1" ht="15.75" x14ac:dyDescent="0.25">
      <c r="A143" s="108" t="s">
        <v>353</v>
      </c>
      <c r="B143" s="109" t="s">
        <v>368</v>
      </c>
      <c r="C143" s="109" t="s">
        <v>59</v>
      </c>
      <c r="D143" s="109" t="s">
        <v>61</v>
      </c>
      <c r="E143" s="109" t="s">
        <v>922</v>
      </c>
      <c r="F143" s="109"/>
      <c r="G143" s="109" t="s">
        <v>400</v>
      </c>
      <c r="H143" s="110">
        <f t="shared" si="17"/>
        <v>12.5</v>
      </c>
      <c r="I143" s="110">
        <f>I144</f>
        <v>12.5</v>
      </c>
      <c r="J143" s="110"/>
    </row>
    <row r="144" spans="1:10" s="19" customFormat="1" ht="15.75" x14ac:dyDescent="0.25">
      <c r="A144" s="108" t="s">
        <v>353</v>
      </c>
      <c r="B144" s="109" t="s">
        <v>368</v>
      </c>
      <c r="C144" s="109" t="s">
        <v>59</v>
      </c>
      <c r="D144" s="109" t="s">
        <v>61</v>
      </c>
      <c r="E144" s="109" t="s">
        <v>922</v>
      </c>
      <c r="F144" s="109"/>
      <c r="G144" s="109" t="s">
        <v>395</v>
      </c>
      <c r="H144" s="110">
        <f t="shared" si="17"/>
        <v>12.5</v>
      </c>
      <c r="I144" s="110">
        <v>12.5</v>
      </c>
      <c r="J144" s="110"/>
    </row>
    <row r="145" spans="1:10" s="107" customFormat="1" ht="31.5" x14ac:dyDescent="0.25">
      <c r="A145" s="105" t="s">
        <v>396</v>
      </c>
      <c r="B145" s="104" t="s">
        <v>368</v>
      </c>
      <c r="C145" s="104" t="s">
        <v>59</v>
      </c>
      <c r="D145" s="104" t="s">
        <v>84</v>
      </c>
      <c r="E145" s="104"/>
      <c r="F145" s="104"/>
      <c r="G145" s="104"/>
      <c r="H145" s="26">
        <f t="shared" si="14"/>
        <v>17080.599999999999</v>
      </c>
      <c r="I145" s="26">
        <f>I146+I149+I160</f>
        <v>17080.599999999999</v>
      </c>
      <c r="J145" s="26">
        <f>J146+J149+J160</f>
        <v>0</v>
      </c>
    </row>
    <row r="146" spans="1:10" s="19" customFormat="1" ht="15.75" x14ac:dyDescent="0.25">
      <c r="A146" s="108" t="s">
        <v>397</v>
      </c>
      <c r="B146" s="104" t="s">
        <v>368</v>
      </c>
      <c r="C146" s="104" t="s">
        <v>59</v>
      </c>
      <c r="D146" s="104" t="s">
        <v>84</v>
      </c>
      <c r="E146" s="104" t="s">
        <v>398</v>
      </c>
      <c r="F146" s="104"/>
      <c r="G146" s="104"/>
      <c r="H146" s="26">
        <f t="shared" si="14"/>
        <v>708.3</v>
      </c>
      <c r="I146" s="26">
        <f>I147</f>
        <v>708.3</v>
      </c>
      <c r="J146" s="26"/>
    </row>
    <row r="147" spans="1:10" s="19" customFormat="1" ht="15.75" x14ac:dyDescent="0.25">
      <c r="A147" s="108" t="s">
        <v>392</v>
      </c>
      <c r="B147" s="109" t="s">
        <v>368</v>
      </c>
      <c r="C147" s="109" t="s">
        <v>59</v>
      </c>
      <c r="D147" s="109" t="s">
        <v>84</v>
      </c>
      <c r="E147" s="109" t="s">
        <v>398</v>
      </c>
      <c r="F147" s="109"/>
      <c r="G147" s="109">
        <v>240</v>
      </c>
      <c r="H147" s="110">
        <f t="shared" si="14"/>
        <v>708.3</v>
      </c>
      <c r="I147" s="110">
        <f>I148</f>
        <v>708.3</v>
      </c>
      <c r="J147" s="110"/>
    </row>
    <row r="148" spans="1:10" s="19" customFormat="1" ht="15.75" x14ac:dyDescent="0.25">
      <c r="A148" s="108" t="s">
        <v>393</v>
      </c>
      <c r="B148" s="109" t="s">
        <v>368</v>
      </c>
      <c r="C148" s="109" t="s">
        <v>59</v>
      </c>
      <c r="D148" s="109" t="s">
        <v>84</v>
      </c>
      <c r="E148" s="109" t="s">
        <v>398</v>
      </c>
      <c r="F148" s="109"/>
      <c r="G148" s="109">
        <v>244</v>
      </c>
      <c r="H148" s="110">
        <f t="shared" si="14"/>
        <v>708.3</v>
      </c>
      <c r="I148" s="110">
        <v>708.3</v>
      </c>
      <c r="J148" s="110"/>
    </row>
    <row r="149" spans="1:10" s="19" customFormat="1" ht="15.75" x14ac:dyDescent="0.25">
      <c r="A149" s="105" t="s">
        <v>402</v>
      </c>
      <c r="B149" s="104" t="s">
        <v>368</v>
      </c>
      <c r="C149" s="104" t="s">
        <v>59</v>
      </c>
      <c r="D149" s="104" t="s">
        <v>84</v>
      </c>
      <c r="E149" s="104" t="s">
        <v>642</v>
      </c>
      <c r="F149" s="104"/>
      <c r="G149" s="109"/>
      <c r="H149" s="26">
        <f t="shared" ref="H149:H157" si="18">I149+J149</f>
        <v>11472.3</v>
      </c>
      <c r="I149" s="26">
        <f>I150+I153+I155+I158</f>
        <v>11472.3</v>
      </c>
      <c r="J149" s="110"/>
    </row>
    <row r="150" spans="1:10" s="19" customFormat="1" ht="15.75" x14ac:dyDescent="0.25">
      <c r="A150" s="108" t="s">
        <v>605</v>
      </c>
      <c r="B150" s="109" t="s">
        <v>368</v>
      </c>
      <c r="C150" s="109" t="s">
        <v>59</v>
      </c>
      <c r="D150" s="109" t="s">
        <v>84</v>
      </c>
      <c r="E150" s="109">
        <v>3029900</v>
      </c>
      <c r="F150" s="112"/>
      <c r="G150" s="109" t="s">
        <v>595</v>
      </c>
      <c r="H150" s="110">
        <f>H151+H152</f>
        <v>2136.6999999999998</v>
      </c>
      <c r="I150" s="110">
        <f>I151+I152</f>
        <v>2136.6999999999998</v>
      </c>
      <c r="J150" s="110">
        <f>J151+J152</f>
        <v>0</v>
      </c>
    </row>
    <row r="151" spans="1:10" s="19" customFormat="1" ht="15.75" x14ac:dyDescent="0.25">
      <c r="A151" s="108" t="s">
        <v>350</v>
      </c>
      <c r="B151" s="109" t="s">
        <v>368</v>
      </c>
      <c r="C151" s="109" t="s">
        <v>59</v>
      </c>
      <c r="D151" s="109" t="s">
        <v>84</v>
      </c>
      <c r="E151" s="109">
        <v>3029900</v>
      </c>
      <c r="F151" s="112"/>
      <c r="G151" s="109" t="s">
        <v>596</v>
      </c>
      <c r="H151" s="110">
        <f>SUM(I151:J151)</f>
        <v>2090.1</v>
      </c>
      <c r="I151" s="110">
        <v>2090.1</v>
      </c>
      <c r="J151" s="110"/>
    </row>
    <row r="152" spans="1:10" s="19" customFormat="1" ht="15.75" x14ac:dyDescent="0.25">
      <c r="A152" s="108" t="s">
        <v>351</v>
      </c>
      <c r="B152" s="109" t="s">
        <v>368</v>
      </c>
      <c r="C152" s="109" t="s">
        <v>59</v>
      </c>
      <c r="D152" s="109" t="s">
        <v>84</v>
      </c>
      <c r="E152" s="109">
        <v>3029900</v>
      </c>
      <c r="F152" s="112"/>
      <c r="G152" s="109" t="s">
        <v>597</v>
      </c>
      <c r="H152" s="110">
        <f>SUM(I152:J152)</f>
        <v>46.6</v>
      </c>
      <c r="I152" s="110">
        <v>46.6</v>
      </c>
      <c r="J152" s="110"/>
    </row>
    <row r="153" spans="1:10" s="19" customFormat="1" ht="15.75" x14ac:dyDescent="0.25">
      <c r="A153" s="108" t="s">
        <v>392</v>
      </c>
      <c r="B153" s="109" t="s">
        <v>368</v>
      </c>
      <c r="C153" s="109" t="s">
        <v>59</v>
      </c>
      <c r="D153" s="109" t="s">
        <v>84</v>
      </c>
      <c r="E153" s="109">
        <v>3029900</v>
      </c>
      <c r="F153" s="112"/>
      <c r="G153" s="109">
        <v>240</v>
      </c>
      <c r="H153" s="110">
        <f t="shared" ref="H153:J153" si="19">H154</f>
        <v>363.2</v>
      </c>
      <c r="I153" s="110">
        <f t="shared" si="19"/>
        <v>363.2</v>
      </c>
      <c r="J153" s="110">
        <f t="shared" si="19"/>
        <v>0</v>
      </c>
    </row>
    <row r="154" spans="1:10" s="19" customFormat="1" ht="15.75" x14ac:dyDescent="0.25">
      <c r="A154" s="108" t="s">
        <v>393</v>
      </c>
      <c r="B154" s="109" t="s">
        <v>368</v>
      </c>
      <c r="C154" s="109" t="s">
        <v>59</v>
      </c>
      <c r="D154" s="109" t="s">
        <v>84</v>
      </c>
      <c r="E154" s="109">
        <v>3029900</v>
      </c>
      <c r="F154" s="112"/>
      <c r="G154" s="109">
        <v>244</v>
      </c>
      <c r="H154" s="110">
        <f>SUM(I154:J154)</f>
        <v>363.2</v>
      </c>
      <c r="I154" s="110">
        <v>363.2</v>
      </c>
      <c r="J154" s="110"/>
    </row>
    <row r="155" spans="1:10" s="19" customFormat="1" ht="15.75" x14ac:dyDescent="0.25">
      <c r="A155" s="108" t="s">
        <v>406</v>
      </c>
      <c r="B155" s="109" t="s">
        <v>368</v>
      </c>
      <c r="C155" s="109" t="s">
        <v>59</v>
      </c>
      <c r="D155" s="109" t="s">
        <v>84</v>
      </c>
      <c r="E155" s="109" t="s">
        <v>642</v>
      </c>
      <c r="F155" s="109"/>
      <c r="G155" s="109">
        <v>610</v>
      </c>
      <c r="H155" s="110">
        <f t="shared" si="18"/>
        <v>8935.6</v>
      </c>
      <c r="I155" s="110">
        <f>I156+I157</f>
        <v>8935.6</v>
      </c>
      <c r="J155" s="110"/>
    </row>
    <row r="156" spans="1:10" s="19" customFormat="1" ht="31.5" x14ac:dyDescent="0.25">
      <c r="A156" s="108" t="s">
        <v>407</v>
      </c>
      <c r="B156" s="109" t="s">
        <v>368</v>
      </c>
      <c r="C156" s="109" t="s">
        <v>59</v>
      </c>
      <c r="D156" s="109" t="s">
        <v>84</v>
      </c>
      <c r="E156" s="109">
        <v>3029900</v>
      </c>
      <c r="F156" s="109"/>
      <c r="G156" s="109">
        <v>611</v>
      </c>
      <c r="H156" s="110">
        <f t="shared" si="18"/>
        <v>8377.7000000000007</v>
      </c>
      <c r="I156" s="110">
        <v>8377.7000000000007</v>
      </c>
      <c r="J156" s="110"/>
    </row>
    <row r="157" spans="1:10" s="19" customFormat="1" ht="15.75" x14ac:dyDescent="0.25">
      <c r="A157" s="108" t="s">
        <v>408</v>
      </c>
      <c r="B157" s="109" t="s">
        <v>368</v>
      </c>
      <c r="C157" s="109" t="s">
        <v>59</v>
      </c>
      <c r="D157" s="109" t="s">
        <v>84</v>
      </c>
      <c r="E157" s="109">
        <v>3029900</v>
      </c>
      <c r="F157" s="109"/>
      <c r="G157" s="109" t="s">
        <v>409</v>
      </c>
      <c r="H157" s="110">
        <f t="shared" si="18"/>
        <v>557.9</v>
      </c>
      <c r="I157" s="110">
        <v>557.9</v>
      </c>
      <c r="J157" s="110"/>
    </row>
    <row r="158" spans="1:10" s="19" customFormat="1" ht="15.75" x14ac:dyDescent="0.25">
      <c r="A158" s="113" t="s">
        <v>356</v>
      </c>
      <c r="B158" s="109" t="s">
        <v>368</v>
      </c>
      <c r="C158" s="109" t="s">
        <v>59</v>
      </c>
      <c r="D158" s="109" t="s">
        <v>84</v>
      </c>
      <c r="E158" s="109">
        <v>3029900</v>
      </c>
      <c r="F158" s="112"/>
      <c r="G158" s="109" t="s">
        <v>706</v>
      </c>
      <c r="H158" s="110">
        <f>H159</f>
        <v>36.799999999999997</v>
      </c>
      <c r="I158" s="110">
        <f>I159</f>
        <v>36.799999999999997</v>
      </c>
      <c r="J158" s="110"/>
    </row>
    <row r="159" spans="1:10" s="19" customFormat="1" ht="15.75" x14ac:dyDescent="0.25">
      <c r="A159" s="113" t="s">
        <v>357</v>
      </c>
      <c r="B159" s="109" t="s">
        <v>368</v>
      </c>
      <c r="C159" s="109" t="s">
        <v>59</v>
      </c>
      <c r="D159" s="109" t="s">
        <v>84</v>
      </c>
      <c r="E159" s="109">
        <v>3029900</v>
      </c>
      <c r="F159" s="112"/>
      <c r="G159" s="109" t="s">
        <v>707</v>
      </c>
      <c r="H159" s="110">
        <f>SUM(I159:J159)</f>
        <v>36.799999999999997</v>
      </c>
      <c r="I159" s="110">
        <v>36.799999999999997</v>
      </c>
      <c r="J159" s="110"/>
    </row>
    <row r="160" spans="1:10" s="19" customFormat="1" ht="15.75" x14ac:dyDescent="0.25">
      <c r="A160" s="105" t="s">
        <v>388</v>
      </c>
      <c r="B160" s="104" t="s">
        <v>368</v>
      </c>
      <c r="C160" s="104" t="s">
        <v>59</v>
      </c>
      <c r="D160" s="104" t="s">
        <v>84</v>
      </c>
      <c r="E160" s="104" t="s">
        <v>389</v>
      </c>
      <c r="F160" s="104"/>
      <c r="G160" s="104"/>
      <c r="H160" s="26">
        <f t="shared" si="14"/>
        <v>4900</v>
      </c>
      <c r="I160" s="26">
        <f>I161+I164</f>
        <v>4900</v>
      </c>
      <c r="J160" s="110"/>
    </row>
    <row r="161" spans="1:10" s="107" customFormat="1" ht="31.5" x14ac:dyDescent="0.25">
      <c r="A161" s="105" t="s">
        <v>866</v>
      </c>
      <c r="B161" s="104" t="s">
        <v>368</v>
      </c>
      <c r="C161" s="104" t="s">
        <v>59</v>
      </c>
      <c r="D161" s="104" t="s">
        <v>84</v>
      </c>
      <c r="E161" s="104" t="s">
        <v>399</v>
      </c>
      <c r="F161" s="104"/>
      <c r="G161" s="104"/>
      <c r="H161" s="26">
        <f>H162</f>
        <v>100</v>
      </c>
      <c r="I161" s="26">
        <f>I162</f>
        <v>100</v>
      </c>
      <c r="J161" s="26"/>
    </row>
    <row r="162" spans="1:10" s="19" customFormat="1" ht="15.75" x14ac:dyDescent="0.25">
      <c r="A162" s="108" t="s">
        <v>392</v>
      </c>
      <c r="B162" s="109" t="s">
        <v>368</v>
      </c>
      <c r="C162" s="109" t="s">
        <v>59</v>
      </c>
      <c r="D162" s="109" t="s">
        <v>84</v>
      </c>
      <c r="E162" s="109" t="s">
        <v>399</v>
      </c>
      <c r="F162" s="109"/>
      <c r="G162" s="109" t="s">
        <v>400</v>
      </c>
      <c r="H162" s="110">
        <f t="shared" si="14"/>
        <v>100</v>
      </c>
      <c r="I162" s="110">
        <f>I163</f>
        <v>100</v>
      </c>
      <c r="J162" s="110"/>
    </row>
    <row r="163" spans="1:10" s="19" customFormat="1" ht="15.75" x14ac:dyDescent="0.25">
      <c r="A163" s="108" t="s">
        <v>393</v>
      </c>
      <c r="B163" s="109" t="s">
        <v>368</v>
      </c>
      <c r="C163" s="109" t="s">
        <v>59</v>
      </c>
      <c r="D163" s="109" t="s">
        <v>84</v>
      </c>
      <c r="E163" s="109" t="s">
        <v>399</v>
      </c>
      <c r="F163" s="109"/>
      <c r="G163" s="109" t="s">
        <v>395</v>
      </c>
      <c r="H163" s="110">
        <f t="shared" si="14"/>
        <v>100</v>
      </c>
      <c r="I163" s="110">
        <v>100</v>
      </c>
      <c r="J163" s="110"/>
    </row>
    <row r="164" spans="1:10" s="107" customFormat="1" ht="31.5" x14ac:dyDescent="0.25">
      <c r="A164" s="105" t="s">
        <v>867</v>
      </c>
      <c r="B164" s="104" t="s">
        <v>368</v>
      </c>
      <c r="C164" s="104" t="s">
        <v>59</v>
      </c>
      <c r="D164" s="104" t="s">
        <v>84</v>
      </c>
      <c r="E164" s="104" t="s">
        <v>401</v>
      </c>
      <c r="F164" s="104"/>
      <c r="G164" s="104"/>
      <c r="H164" s="26">
        <f t="shared" si="14"/>
        <v>4800</v>
      </c>
      <c r="I164" s="26">
        <f>I165</f>
        <v>4800</v>
      </c>
      <c r="J164" s="26"/>
    </row>
    <row r="165" spans="1:10" s="19" customFormat="1" ht="15.75" x14ac:dyDescent="0.25">
      <c r="A165" s="108" t="s">
        <v>392</v>
      </c>
      <c r="B165" s="109" t="s">
        <v>368</v>
      </c>
      <c r="C165" s="109" t="s">
        <v>59</v>
      </c>
      <c r="D165" s="109" t="s">
        <v>84</v>
      </c>
      <c r="E165" s="109" t="s">
        <v>401</v>
      </c>
      <c r="F165" s="109"/>
      <c r="G165" s="109" t="s">
        <v>400</v>
      </c>
      <c r="H165" s="110">
        <f t="shared" si="14"/>
        <v>4800</v>
      </c>
      <c r="I165" s="110">
        <f>I166+I167</f>
        <v>4800</v>
      </c>
      <c r="J165" s="110"/>
    </row>
    <row r="166" spans="1:10" s="19" customFormat="1" ht="15.75" x14ac:dyDescent="0.25">
      <c r="A166" s="108" t="s">
        <v>366</v>
      </c>
      <c r="B166" s="109" t="s">
        <v>368</v>
      </c>
      <c r="C166" s="109" t="s">
        <v>59</v>
      </c>
      <c r="D166" s="109" t="s">
        <v>84</v>
      </c>
      <c r="E166" s="109" t="s">
        <v>401</v>
      </c>
      <c r="F166" s="109"/>
      <c r="G166" s="109" t="s">
        <v>649</v>
      </c>
      <c r="H166" s="110">
        <f t="shared" si="14"/>
        <v>4.5999999999999996</v>
      </c>
      <c r="I166" s="110">
        <v>4.5999999999999996</v>
      </c>
      <c r="J166" s="110"/>
    </row>
    <row r="167" spans="1:10" s="19" customFormat="1" ht="15.75" x14ac:dyDescent="0.25">
      <c r="A167" s="108" t="s">
        <v>393</v>
      </c>
      <c r="B167" s="109" t="s">
        <v>368</v>
      </c>
      <c r="C167" s="109" t="s">
        <v>59</v>
      </c>
      <c r="D167" s="109" t="s">
        <v>84</v>
      </c>
      <c r="E167" s="109" t="s">
        <v>401</v>
      </c>
      <c r="F167" s="109"/>
      <c r="G167" s="109" t="s">
        <v>395</v>
      </c>
      <c r="H167" s="110">
        <f t="shared" si="14"/>
        <v>4795.3999999999996</v>
      </c>
      <c r="I167" s="110">
        <v>4795.3999999999996</v>
      </c>
      <c r="J167" s="110"/>
    </row>
    <row r="168" spans="1:10" s="107" customFormat="1" ht="15.75" hidden="1" x14ac:dyDescent="0.25">
      <c r="A168" s="105" t="s">
        <v>402</v>
      </c>
      <c r="B168" s="104" t="s">
        <v>368</v>
      </c>
      <c r="C168" s="104" t="s">
        <v>59</v>
      </c>
      <c r="D168" s="104" t="s">
        <v>84</v>
      </c>
      <c r="E168" s="104">
        <v>3020000</v>
      </c>
      <c r="F168" s="104"/>
      <c r="G168" s="104"/>
      <c r="H168" s="26">
        <f t="shared" si="14"/>
        <v>0</v>
      </c>
      <c r="I168" s="26">
        <f>I169</f>
        <v>0</v>
      </c>
      <c r="J168" s="26"/>
    </row>
    <row r="169" spans="1:10" s="19" customFormat="1" ht="15.75" hidden="1" x14ac:dyDescent="0.25">
      <c r="A169" s="108" t="s">
        <v>403</v>
      </c>
      <c r="B169" s="109" t="s">
        <v>368</v>
      </c>
      <c r="C169" s="109" t="s">
        <v>59</v>
      </c>
      <c r="D169" s="109" t="s">
        <v>84</v>
      </c>
      <c r="E169" s="109">
        <v>3029900</v>
      </c>
      <c r="F169" s="109"/>
      <c r="G169" s="109"/>
      <c r="H169" s="110">
        <f t="shared" si="14"/>
        <v>0</v>
      </c>
      <c r="I169" s="110">
        <f>I170</f>
        <v>0</v>
      </c>
      <c r="J169" s="110"/>
    </row>
    <row r="170" spans="1:10" s="19" customFormat="1" ht="15.75" hidden="1" x14ac:dyDescent="0.25">
      <c r="A170" s="108" t="s">
        <v>404</v>
      </c>
      <c r="B170" s="109" t="s">
        <v>368</v>
      </c>
      <c r="C170" s="109" t="s">
        <v>59</v>
      </c>
      <c r="D170" s="109" t="s">
        <v>84</v>
      </c>
      <c r="E170" s="109">
        <v>3029900</v>
      </c>
      <c r="F170" s="109"/>
      <c r="G170" s="109">
        <v>600</v>
      </c>
      <c r="H170" s="110">
        <f t="shared" si="14"/>
        <v>0</v>
      </c>
      <c r="I170" s="110">
        <f>I171</f>
        <v>0</v>
      </c>
      <c r="J170" s="110"/>
    </row>
    <row r="171" spans="1:10" s="19" customFormat="1" ht="15.75" hidden="1" x14ac:dyDescent="0.25">
      <c r="A171" s="108" t="s">
        <v>406</v>
      </c>
      <c r="B171" s="109" t="s">
        <v>368</v>
      </c>
      <c r="C171" s="109" t="s">
        <v>59</v>
      </c>
      <c r="D171" s="109" t="s">
        <v>84</v>
      </c>
      <c r="E171" s="109">
        <v>3029900</v>
      </c>
      <c r="F171" s="109"/>
      <c r="G171" s="109">
        <v>610</v>
      </c>
      <c r="H171" s="110">
        <f t="shared" si="14"/>
        <v>0</v>
      </c>
      <c r="I171" s="110">
        <f>I172</f>
        <v>0</v>
      </c>
      <c r="J171" s="110"/>
    </row>
    <row r="172" spans="1:10" s="19" customFormat="1" ht="15.75" hidden="1" x14ac:dyDescent="0.25">
      <c r="A172" s="108" t="s">
        <v>408</v>
      </c>
      <c r="B172" s="109" t="s">
        <v>368</v>
      </c>
      <c r="C172" s="109" t="s">
        <v>59</v>
      </c>
      <c r="D172" s="109" t="s">
        <v>84</v>
      </c>
      <c r="E172" s="109">
        <v>3029900</v>
      </c>
      <c r="F172" s="109"/>
      <c r="G172" s="109" t="s">
        <v>409</v>
      </c>
      <c r="H172" s="110">
        <f t="shared" si="14"/>
        <v>0</v>
      </c>
      <c r="I172" s="110"/>
      <c r="J172" s="110"/>
    </row>
    <row r="173" spans="1:10" s="107" customFormat="1" ht="15.75" x14ac:dyDescent="0.25">
      <c r="A173" s="86" t="s">
        <v>85</v>
      </c>
      <c r="B173" s="104" t="s">
        <v>368</v>
      </c>
      <c r="C173" s="104" t="s">
        <v>59</v>
      </c>
      <c r="D173" s="104" t="s">
        <v>86</v>
      </c>
      <c r="E173" s="104"/>
      <c r="F173" s="104"/>
      <c r="G173" s="104"/>
      <c r="H173" s="26">
        <f>H174+H177</f>
        <v>100</v>
      </c>
      <c r="I173" s="26">
        <f t="shared" ref="I173:J173" si="20">I174+I177</f>
        <v>10</v>
      </c>
      <c r="J173" s="26">
        <f t="shared" si="20"/>
        <v>90</v>
      </c>
    </row>
    <row r="174" spans="1:10" s="107" customFormat="1" ht="31.5" x14ac:dyDescent="0.25">
      <c r="A174" s="105" t="s">
        <v>632</v>
      </c>
      <c r="B174" s="104" t="s">
        <v>368</v>
      </c>
      <c r="C174" s="104" t="s">
        <v>59</v>
      </c>
      <c r="D174" s="104" t="s">
        <v>86</v>
      </c>
      <c r="E174" s="104" t="s">
        <v>567</v>
      </c>
      <c r="F174" s="104"/>
      <c r="G174" s="104"/>
      <c r="H174" s="26">
        <f>H175</f>
        <v>90</v>
      </c>
      <c r="I174" s="26"/>
      <c r="J174" s="26">
        <f>J175</f>
        <v>90</v>
      </c>
    </row>
    <row r="175" spans="1:10" s="19" customFormat="1" ht="15.75" x14ac:dyDescent="0.25">
      <c r="A175" s="108" t="s">
        <v>392</v>
      </c>
      <c r="B175" s="109" t="s">
        <v>368</v>
      </c>
      <c r="C175" s="109" t="s">
        <v>59</v>
      </c>
      <c r="D175" s="109" t="s">
        <v>86</v>
      </c>
      <c r="E175" s="109" t="s">
        <v>567</v>
      </c>
      <c r="F175" s="109"/>
      <c r="G175" s="109" t="s">
        <v>400</v>
      </c>
      <c r="H175" s="110">
        <f>H176</f>
        <v>90</v>
      </c>
      <c r="I175" s="110"/>
      <c r="J175" s="110">
        <f>J176</f>
        <v>90</v>
      </c>
    </row>
    <row r="176" spans="1:10" s="19" customFormat="1" ht="15.75" x14ac:dyDescent="0.25">
      <c r="A176" s="108" t="s">
        <v>393</v>
      </c>
      <c r="B176" s="109" t="s">
        <v>368</v>
      </c>
      <c r="C176" s="109" t="s">
        <v>59</v>
      </c>
      <c r="D176" s="109" t="s">
        <v>86</v>
      </c>
      <c r="E176" s="109" t="s">
        <v>567</v>
      </c>
      <c r="F176" s="109"/>
      <c r="G176" s="109" t="s">
        <v>395</v>
      </c>
      <c r="H176" s="110">
        <f t="shared" ref="H176:H187" si="21">SUM(I176:J176)</f>
        <v>90</v>
      </c>
      <c r="I176" s="110"/>
      <c r="J176" s="110">
        <v>90</v>
      </c>
    </row>
    <row r="177" spans="1:10" s="107" customFormat="1" ht="31.5" x14ac:dyDescent="0.25">
      <c r="A177" s="105" t="s">
        <v>868</v>
      </c>
      <c r="B177" s="104" t="s">
        <v>368</v>
      </c>
      <c r="C177" s="104" t="s">
        <v>59</v>
      </c>
      <c r="D177" s="104" t="s">
        <v>86</v>
      </c>
      <c r="E177" s="104" t="s">
        <v>394</v>
      </c>
      <c r="F177" s="104"/>
      <c r="G177" s="104"/>
      <c r="H177" s="26">
        <f t="shared" si="21"/>
        <v>10</v>
      </c>
      <c r="I177" s="26">
        <f>I178</f>
        <v>10</v>
      </c>
      <c r="J177" s="26">
        <f>J178</f>
        <v>0</v>
      </c>
    </row>
    <row r="178" spans="1:10" s="19" customFormat="1" ht="15.75" x14ac:dyDescent="0.25">
      <c r="A178" s="108" t="s">
        <v>392</v>
      </c>
      <c r="B178" s="109" t="s">
        <v>368</v>
      </c>
      <c r="C178" s="109" t="s">
        <v>59</v>
      </c>
      <c r="D178" s="109" t="s">
        <v>86</v>
      </c>
      <c r="E178" s="109" t="s">
        <v>394</v>
      </c>
      <c r="F178" s="109"/>
      <c r="G178" s="109" t="s">
        <v>400</v>
      </c>
      <c r="H178" s="110">
        <f t="shared" si="21"/>
        <v>10</v>
      </c>
      <c r="I178" s="110">
        <f>I179</f>
        <v>10</v>
      </c>
      <c r="J178" s="110">
        <f>J179</f>
        <v>0</v>
      </c>
    </row>
    <row r="179" spans="1:10" s="19" customFormat="1" ht="15.75" x14ac:dyDescent="0.25">
      <c r="A179" s="108" t="s">
        <v>393</v>
      </c>
      <c r="B179" s="109" t="s">
        <v>368</v>
      </c>
      <c r="C179" s="109" t="s">
        <v>59</v>
      </c>
      <c r="D179" s="109" t="s">
        <v>86</v>
      </c>
      <c r="E179" s="109" t="s">
        <v>394</v>
      </c>
      <c r="F179" s="109"/>
      <c r="G179" s="109" t="s">
        <v>395</v>
      </c>
      <c r="H179" s="110">
        <f t="shared" si="21"/>
        <v>10</v>
      </c>
      <c r="I179" s="110">
        <v>10</v>
      </c>
      <c r="J179" s="110"/>
    </row>
    <row r="180" spans="1:10" s="107" customFormat="1" ht="15.75" x14ac:dyDescent="0.25">
      <c r="A180" s="105" t="s">
        <v>245</v>
      </c>
      <c r="B180" s="104" t="s">
        <v>368</v>
      </c>
      <c r="C180" s="104" t="s">
        <v>61</v>
      </c>
      <c r="D180" s="104" t="s">
        <v>237</v>
      </c>
      <c r="E180" s="104" t="s">
        <v>237</v>
      </c>
      <c r="F180" s="104"/>
      <c r="G180" s="104" t="s">
        <v>237</v>
      </c>
      <c r="H180" s="26">
        <f>I180+J180</f>
        <v>245305.7</v>
      </c>
      <c r="I180" s="26">
        <f>I182+I189+I193+I197+I224+I240</f>
        <v>146411.29999999999</v>
      </c>
      <c r="J180" s="26">
        <f>J182+J189+J193+J197+J224+J240</f>
        <v>98894.400000000009</v>
      </c>
    </row>
    <row r="181" spans="1:10" s="107" customFormat="1" ht="15.75" x14ac:dyDescent="0.25">
      <c r="A181" s="86" t="s">
        <v>88</v>
      </c>
      <c r="B181" s="104" t="s">
        <v>368</v>
      </c>
      <c r="C181" s="104" t="s">
        <v>61</v>
      </c>
      <c r="D181" s="104" t="s">
        <v>55</v>
      </c>
      <c r="E181" s="104"/>
      <c r="F181" s="104"/>
      <c r="G181" s="104"/>
      <c r="H181" s="26">
        <f t="shared" si="21"/>
        <v>707.2</v>
      </c>
      <c r="I181" s="26"/>
      <c r="J181" s="26">
        <f>J182</f>
        <v>707.2</v>
      </c>
    </row>
    <row r="182" spans="1:10" s="107" customFormat="1" ht="17.25" customHeight="1" x14ac:dyDescent="0.25">
      <c r="A182" s="105" t="s">
        <v>569</v>
      </c>
      <c r="B182" s="104" t="s">
        <v>368</v>
      </c>
      <c r="C182" s="104" t="s">
        <v>61</v>
      </c>
      <c r="D182" s="104" t="s">
        <v>55</v>
      </c>
      <c r="E182" s="104" t="s">
        <v>568</v>
      </c>
      <c r="F182" s="104"/>
      <c r="G182" s="104"/>
      <c r="H182" s="26">
        <f t="shared" si="21"/>
        <v>707.2</v>
      </c>
      <c r="I182" s="26"/>
      <c r="J182" s="26">
        <f>J183+J185+J187</f>
        <v>707.2</v>
      </c>
    </row>
    <row r="183" spans="1:10" s="19" customFormat="1" ht="15.75" hidden="1" x14ac:dyDescent="0.25">
      <c r="A183" s="108" t="s">
        <v>392</v>
      </c>
      <c r="B183" s="109" t="s">
        <v>368</v>
      </c>
      <c r="C183" s="109" t="s">
        <v>61</v>
      </c>
      <c r="D183" s="109" t="s">
        <v>55</v>
      </c>
      <c r="E183" s="109" t="s">
        <v>568</v>
      </c>
      <c r="F183" s="109"/>
      <c r="G183" s="109" t="s">
        <v>400</v>
      </c>
      <c r="H183" s="110">
        <f t="shared" si="21"/>
        <v>0</v>
      </c>
      <c r="I183" s="110"/>
      <c r="J183" s="110">
        <f>J184</f>
        <v>0</v>
      </c>
    </row>
    <row r="184" spans="1:10" s="19" customFormat="1" ht="15.75" hidden="1" x14ac:dyDescent="0.25">
      <c r="A184" s="108" t="s">
        <v>393</v>
      </c>
      <c r="B184" s="109" t="s">
        <v>368</v>
      </c>
      <c r="C184" s="109" t="s">
        <v>61</v>
      </c>
      <c r="D184" s="109" t="s">
        <v>55</v>
      </c>
      <c r="E184" s="109" t="s">
        <v>568</v>
      </c>
      <c r="F184" s="109"/>
      <c r="G184" s="109" t="s">
        <v>395</v>
      </c>
      <c r="H184" s="110">
        <f t="shared" si="21"/>
        <v>0</v>
      </c>
      <c r="I184" s="110"/>
      <c r="J184" s="110"/>
    </row>
    <row r="185" spans="1:10" s="19" customFormat="1" ht="15.75" x14ac:dyDescent="0.25">
      <c r="A185" s="108" t="s">
        <v>406</v>
      </c>
      <c r="B185" s="109" t="s">
        <v>368</v>
      </c>
      <c r="C185" s="109" t="s">
        <v>61</v>
      </c>
      <c r="D185" s="109" t="s">
        <v>55</v>
      </c>
      <c r="E185" s="109" t="s">
        <v>568</v>
      </c>
      <c r="F185" s="109"/>
      <c r="G185" s="109" t="s">
        <v>422</v>
      </c>
      <c r="H185" s="110">
        <f t="shared" si="21"/>
        <v>420.9</v>
      </c>
      <c r="I185" s="110"/>
      <c r="J185" s="110">
        <f>J186</f>
        <v>420.9</v>
      </c>
    </row>
    <row r="186" spans="1:10" s="19" customFormat="1" ht="15.75" x14ac:dyDescent="0.25">
      <c r="A186" s="108" t="s">
        <v>408</v>
      </c>
      <c r="B186" s="109" t="s">
        <v>368</v>
      </c>
      <c r="C186" s="109" t="s">
        <v>61</v>
      </c>
      <c r="D186" s="109" t="s">
        <v>55</v>
      </c>
      <c r="E186" s="109" t="s">
        <v>568</v>
      </c>
      <c r="F186" s="109"/>
      <c r="G186" s="109" t="s">
        <v>409</v>
      </c>
      <c r="H186" s="110">
        <f t="shared" si="21"/>
        <v>420.9</v>
      </c>
      <c r="I186" s="110"/>
      <c r="J186" s="110">
        <v>420.9</v>
      </c>
    </row>
    <row r="187" spans="1:10" s="19" customFormat="1" ht="15.75" x14ac:dyDescent="0.25">
      <c r="A187" s="108" t="s">
        <v>404</v>
      </c>
      <c r="B187" s="109" t="s">
        <v>368</v>
      </c>
      <c r="C187" s="109" t="s">
        <v>61</v>
      </c>
      <c r="D187" s="109" t="s">
        <v>55</v>
      </c>
      <c r="E187" s="109" t="s">
        <v>568</v>
      </c>
      <c r="F187" s="109"/>
      <c r="G187" s="109" t="s">
        <v>456</v>
      </c>
      <c r="H187" s="110">
        <f t="shared" si="21"/>
        <v>286.3</v>
      </c>
      <c r="I187" s="110"/>
      <c r="J187" s="110">
        <f>J188</f>
        <v>286.3</v>
      </c>
    </row>
    <row r="188" spans="1:10" s="19" customFormat="1" ht="15.75" x14ac:dyDescent="0.25">
      <c r="A188" s="108" t="s">
        <v>459</v>
      </c>
      <c r="B188" s="109" t="s">
        <v>368</v>
      </c>
      <c r="C188" s="109" t="s">
        <v>61</v>
      </c>
      <c r="D188" s="109" t="s">
        <v>55</v>
      </c>
      <c r="E188" s="109" t="s">
        <v>568</v>
      </c>
      <c r="F188" s="109"/>
      <c r="G188" s="109" t="s">
        <v>460</v>
      </c>
      <c r="H188" s="110">
        <f>SUM(I188:J188)</f>
        <v>286.3</v>
      </c>
      <c r="I188" s="110"/>
      <c r="J188" s="110">
        <v>286.3</v>
      </c>
    </row>
    <row r="189" spans="1:10" s="107" customFormat="1" ht="15.75" x14ac:dyDescent="0.25">
      <c r="A189" s="105" t="s">
        <v>104</v>
      </c>
      <c r="B189" s="104" t="s">
        <v>368</v>
      </c>
      <c r="C189" s="104" t="s">
        <v>61</v>
      </c>
      <c r="D189" s="104" t="s">
        <v>63</v>
      </c>
      <c r="E189" s="104" t="s">
        <v>237</v>
      </c>
      <c r="F189" s="104"/>
      <c r="G189" s="104" t="s">
        <v>237</v>
      </c>
      <c r="H189" s="26">
        <f>SUM(J189+I189)</f>
        <v>16138.7</v>
      </c>
      <c r="I189" s="26"/>
      <c r="J189" s="26">
        <f>J190</f>
        <v>16138.7</v>
      </c>
    </row>
    <row r="190" spans="1:10" s="107" customFormat="1" ht="31.5" x14ac:dyDescent="0.25">
      <c r="A190" s="105" t="s">
        <v>411</v>
      </c>
      <c r="B190" s="104" t="s">
        <v>368</v>
      </c>
      <c r="C190" s="104" t="s">
        <v>61</v>
      </c>
      <c r="D190" s="104" t="s">
        <v>63</v>
      </c>
      <c r="E190" s="104">
        <v>5225700</v>
      </c>
      <c r="F190" s="104"/>
      <c r="G190" s="104" t="s">
        <v>237</v>
      </c>
      <c r="H190" s="26">
        <f>SUM(J190+I190)</f>
        <v>16138.7</v>
      </c>
      <c r="I190" s="26"/>
      <c r="J190" s="26">
        <f>J191</f>
        <v>16138.7</v>
      </c>
    </row>
    <row r="191" spans="1:10" s="19" customFormat="1" ht="15.75" x14ac:dyDescent="0.25">
      <c r="A191" s="108" t="s">
        <v>355</v>
      </c>
      <c r="B191" s="109" t="s">
        <v>368</v>
      </c>
      <c r="C191" s="109" t="s">
        <v>61</v>
      </c>
      <c r="D191" s="109" t="s">
        <v>63</v>
      </c>
      <c r="E191" s="109">
        <v>5225700</v>
      </c>
      <c r="F191" s="109"/>
      <c r="G191" s="109">
        <v>800</v>
      </c>
      <c r="H191" s="110">
        <f>SUM(J191+I191)</f>
        <v>16138.7</v>
      </c>
      <c r="I191" s="110"/>
      <c r="J191" s="110">
        <f>J192</f>
        <v>16138.7</v>
      </c>
    </row>
    <row r="192" spans="1:10" s="19" customFormat="1" ht="31.5" x14ac:dyDescent="0.25">
      <c r="A192" s="108" t="s">
        <v>412</v>
      </c>
      <c r="B192" s="109" t="s">
        <v>368</v>
      </c>
      <c r="C192" s="109" t="s">
        <v>61</v>
      </c>
      <c r="D192" s="109" t="s">
        <v>63</v>
      </c>
      <c r="E192" s="109">
        <v>5225700</v>
      </c>
      <c r="F192" s="109"/>
      <c r="G192" s="109">
        <v>810</v>
      </c>
      <c r="H192" s="110">
        <f>SUM(J192+I192)</f>
        <v>16138.7</v>
      </c>
      <c r="I192" s="110"/>
      <c r="J192" s="110">
        <v>16138.7</v>
      </c>
    </row>
    <row r="193" spans="1:10" s="107" customFormat="1" ht="15.75" x14ac:dyDescent="0.25">
      <c r="A193" s="114" t="s">
        <v>105</v>
      </c>
      <c r="B193" s="115" t="s">
        <v>368</v>
      </c>
      <c r="C193" s="115" t="s">
        <v>61</v>
      </c>
      <c r="D193" s="115" t="s">
        <v>106</v>
      </c>
      <c r="E193" s="115"/>
      <c r="F193" s="115"/>
      <c r="G193" s="104"/>
      <c r="H193" s="26">
        <f>H194</f>
        <v>3890</v>
      </c>
      <c r="I193" s="26">
        <f t="shared" ref="I193:J195" si="22">I194</f>
        <v>3890</v>
      </c>
      <c r="J193" s="26">
        <f t="shared" si="22"/>
        <v>0</v>
      </c>
    </row>
    <row r="194" spans="1:10" s="107" customFormat="1" ht="15.75" x14ac:dyDescent="0.25">
      <c r="A194" s="114" t="s">
        <v>413</v>
      </c>
      <c r="B194" s="115" t="s">
        <v>368</v>
      </c>
      <c r="C194" s="115" t="s">
        <v>61</v>
      </c>
      <c r="D194" s="115" t="s">
        <v>106</v>
      </c>
      <c r="E194" s="115" t="s">
        <v>414</v>
      </c>
      <c r="F194" s="115"/>
      <c r="G194" s="104"/>
      <c r="H194" s="26">
        <f>H195</f>
        <v>3890</v>
      </c>
      <c r="I194" s="26">
        <f>I195</f>
        <v>3890</v>
      </c>
      <c r="J194" s="26">
        <f>J195</f>
        <v>0</v>
      </c>
    </row>
    <row r="195" spans="1:10" s="19" customFormat="1" ht="15.75" x14ac:dyDescent="0.25">
      <c r="A195" s="108" t="s">
        <v>355</v>
      </c>
      <c r="B195" s="116" t="s">
        <v>368</v>
      </c>
      <c r="C195" s="116" t="s">
        <v>61</v>
      </c>
      <c r="D195" s="116" t="s">
        <v>106</v>
      </c>
      <c r="E195" s="116" t="s">
        <v>414</v>
      </c>
      <c r="F195" s="116"/>
      <c r="G195" s="109" t="s">
        <v>434</v>
      </c>
      <c r="H195" s="110">
        <f>H196</f>
        <v>3890</v>
      </c>
      <c r="I195" s="110">
        <f t="shared" si="22"/>
        <v>3890</v>
      </c>
      <c r="J195" s="110">
        <f t="shared" si="22"/>
        <v>0</v>
      </c>
    </row>
    <row r="196" spans="1:10" s="19" customFormat="1" ht="31.5" x14ac:dyDescent="0.25">
      <c r="A196" s="108" t="s">
        <v>412</v>
      </c>
      <c r="B196" s="116" t="s">
        <v>368</v>
      </c>
      <c r="C196" s="116" t="s">
        <v>61</v>
      </c>
      <c r="D196" s="116" t="s">
        <v>106</v>
      </c>
      <c r="E196" s="116" t="s">
        <v>414</v>
      </c>
      <c r="F196" s="116"/>
      <c r="G196" s="109" t="s">
        <v>435</v>
      </c>
      <c r="H196" s="110">
        <f>SUM(I196:J196)</f>
        <v>3890</v>
      </c>
      <c r="I196" s="110">
        <v>3890</v>
      </c>
      <c r="J196" s="110"/>
    </row>
    <row r="197" spans="1:10" s="107" customFormat="1" ht="15.75" x14ac:dyDescent="0.25">
      <c r="A197" s="117" t="s">
        <v>246</v>
      </c>
      <c r="B197" s="118">
        <v>40</v>
      </c>
      <c r="C197" s="119">
        <v>4</v>
      </c>
      <c r="D197" s="119">
        <v>9</v>
      </c>
      <c r="E197" s="120" t="s">
        <v>237</v>
      </c>
      <c r="F197" s="120"/>
      <c r="G197" s="104"/>
      <c r="H197" s="26">
        <f>H203+H212</f>
        <v>139020.70000000001</v>
      </c>
      <c r="I197" s="26">
        <f>I200+I203+I212</f>
        <v>81847</v>
      </c>
      <c r="J197" s="26">
        <f>J200+J203+J212</f>
        <v>57264.2</v>
      </c>
    </row>
    <row r="198" spans="1:10" s="19" customFormat="1" ht="15.75" hidden="1" x14ac:dyDescent="0.25">
      <c r="A198" s="121" t="s">
        <v>591</v>
      </c>
      <c r="B198" s="116" t="s">
        <v>368</v>
      </c>
      <c r="C198" s="116" t="s">
        <v>61</v>
      </c>
      <c r="D198" s="116" t="s">
        <v>84</v>
      </c>
      <c r="E198" s="109" t="s">
        <v>592</v>
      </c>
      <c r="F198" s="109"/>
      <c r="G198" s="109"/>
      <c r="H198" s="110">
        <f t="shared" ref="H198:H204" si="23">SUM(I198:J198)</f>
        <v>0</v>
      </c>
      <c r="I198" s="110">
        <f>SUM(I199)</f>
        <v>0</v>
      </c>
      <c r="J198" s="110">
        <f>SUM(J199)</f>
        <v>0</v>
      </c>
    </row>
    <row r="199" spans="1:10" s="19" customFormat="1" ht="15.75" hidden="1" x14ac:dyDescent="0.25">
      <c r="A199" s="121" t="s">
        <v>593</v>
      </c>
      <c r="B199" s="116" t="s">
        <v>368</v>
      </c>
      <c r="C199" s="116" t="s">
        <v>61</v>
      </c>
      <c r="D199" s="116" t="s">
        <v>84</v>
      </c>
      <c r="E199" s="109" t="s">
        <v>491</v>
      </c>
      <c r="F199" s="109"/>
      <c r="G199" s="109"/>
      <c r="H199" s="110">
        <f t="shared" si="23"/>
        <v>0</v>
      </c>
      <c r="I199" s="110"/>
      <c r="J199" s="110"/>
    </row>
    <row r="200" spans="1:10" s="107" customFormat="1" ht="16.5" customHeight="1" x14ac:dyDescent="0.25">
      <c r="A200" s="114" t="s">
        <v>591</v>
      </c>
      <c r="B200" s="115" t="s">
        <v>368</v>
      </c>
      <c r="C200" s="115" t="s">
        <v>61</v>
      </c>
      <c r="D200" s="115" t="s">
        <v>84</v>
      </c>
      <c r="E200" s="104" t="s">
        <v>491</v>
      </c>
      <c r="F200" s="104"/>
      <c r="G200" s="104"/>
      <c r="H200" s="26">
        <f t="shared" si="23"/>
        <v>90.5</v>
      </c>
      <c r="I200" s="26">
        <f>SUM(I201)</f>
        <v>90.5</v>
      </c>
      <c r="J200" s="26"/>
    </row>
    <row r="201" spans="1:10" s="19" customFormat="1" ht="15.75" x14ac:dyDescent="0.25">
      <c r="A201" s="108" t="s">
        <v>415</v>
      </c>
      <c r="B201" s="116" t="s">
        <v>368</v>
      </c>
      <c r="C201" s="116" t="s">
        <v>61</v>
      </c>
      <c r="D201" s="116" t="s">
        <v>84</v>
      </c>
      <c r="E201" s="109" t="s">
        <v>491</v>
      </c>
      <c r="F201" s="109"/>
      <c r="G201" s="109" t="s">
        <v>416</v>
      </c>
      <c r="H201" s="110">
        <f t="shared" si="23"/>
        <v>90.5</v>
      </c>
      <c r="I201" s="110">
        <f>I202</f>
        <v>90.5</v>
      </c>
      <c r="J201" s="110"/>
    </row>
    <row r="202" spans="1:10" s="19" customFormat="1" ht="31.5" x14ac:dyDescent="0.25">
      <c r="A202" s="108" t="s">
        <v>417</v>
      </c>
      <c r="B202" s="116" t="s">
        <v>368</v>
      </c>
      <c r="C202" s="116" t="s">
        <v>61</v>
      </c>
      <c r="D202" s="116" t="s">
        <v>84</v>
      </c>
      <c r="E202" s="109" t="s">
        <v>491</v>
      </c>
      <c r="F202" s="109"/>
      <c r="G202" s="109" t="s">
        <v>418</v>
      </c>
      <c r="H202" s="110">
        <f t="shared" si="23"/>
        <v>90.5</v>
      </c>
      <c r="I202" s="110">
        <v>90.5</v>
      </c>
      <c r="J202" s="110"/>
    </row>
    <row r="203" spans="1:10" s="107" customFormat="1" ht="15.75" x14ac:dyDescent="0.25">
      <c r="A203" s="117" t="s">
        <v>410</v>
      </c>
      <c r="B203" s="118">
        <v>40</v>
      </c>
      <c r="C203" s="119">
        <v>4</v>
      </c>
      <c r="D203" s="119">
        <v>9</v>
      </c>
      <c r="E203" s="120">
        <v>5220000</v>
      </c>
      <c r="F203" s="120"/>
      <c r="G203" s="104"/>
      <c r="H203" s="26">
        <f t="shared" si="23"/>
        <v>57264.2</v>
      </c>
      <c r="I203" s="26">
        <f t="shared" ref="I203:J207" si="24">I204</f>
        <v>0</v>
      </c>
      <c r="J203" s="26">
        <f>J204+J209</f>
        <v>57264.2</v>
      </c>
    </row>
    <row r="204" spans="1:10" s="107" customFormat="1" ht="31.5" x14ac:dyDescent="0.25">
      <c r="A204" s="117" t="s">
        <v>869</v>
      </c>
      <c r="B204" s="118">
        <v>40</v>
      </c>
      <c r="C204" s="119">
        <v>4</v>
      </c>
      <c r="D204" s="119">
        <v>9</v>
      </c>
      <c r="E204" s="120">
        <v>5226105</v>
      </c>
      <c r="F204" s="120"/>
      <c r="G204" s="104"/>
      <c r="H204" s="26">
        <f t="shared" si="23"/>
        <v>48192</v>
      </c>
      <c r="I204" s="26">
        <f>I205+I207</f>
        <v>0</v>
      </c>
      <c r="J204" s="26">
        <f>J205+J207</f>
        <v>48192</v>
      </c>
    </row>
    <row r="205" spans="1:10" s="107" customFormat="1" ht="15.75" x14ac:dyDescent="0.25">
      <c r="A205" s="108" t="s">
        <v>392</v>
      </c>
      <c r="B205" s="122">
        <v>40</v>
      </c>
      <c r="C205" s="123">
        <v>4</v>
      </c>
      <c r="D205" s="123">
        <v>9</v>
      </c>
      <c r="E205" s="124">
        <v>5226105</v>
      </c>
      <c r="F205" s="120"/>
      <c r="G205" s="109" t="s">
        <v>400</v>
      </c>
      <c r="H205" s="110">
        <f>H206</f>
        <v>18192</v>
      </c>
      <c r="I205" s="110">
        <f t="shared" ref="I205:J205" si="25">I206</f>
        <v>0</v>
      </c>
      <c r="J205" s="110">
        <f t="shared" si="25"/>
        <v>18192</v>
      </c>
    </row>
    <row r="206" spans="1:10" s="107" customFormat="1" ht="15.75" x14ac:dyDescent="0.25">
      <c r="A206" s="108" t="s">
        <v>870</v>
      </c>
      <c r="B206" s="122">
        <v>40</v>
      </c>
      <c r="C206" s="123">
        <v>4</v>
      </c>
      <c r="D206" s="123">
        <v>9</v>
      </c>
      <c r="E206" s="124">
        <v>5226105</v>
      </c>
      <c r="F206" s="120"/>
      <c r="G206" s="109" t="s">
        <v>547</v>
      </c>
      <c r="H206" s="110">
        <f>SUM(I206:J206)</f>
        <v>18192</v>
      </c>
      <c r="I206" s="110"/>
      <c r="J206" s="110">
        <v>18192</v>
      </c>
    </row>
    <row r="207" spans="1:10" s="19" customFormat="1" ht="15.75" x14ac:dyDescent="0.25">
      <c r="A207" s="108" t="s">
        <v>415</v>
      </c>
      <c r="B207" s="122">
        <v>40</v>
      </c>
      <c r="C207" s="123">
        <v>4</v>
      </c>
      <c r="D207" s="123">
        <v>9</v>
      </c>
      <c r="E207" s="124">
        <v>5226105</v>
      </c>
      <c r="F207" s="124"/>
      <c r="G207" s="109" t="s">
        <v>416</v>
      </c>
      <c r="H207" s="110">
        <f>H208</f>
        <v>30000</v>
      </c>
      <c r="I207" s="110">
        <f t="shared" si="24"/>
        <v>0</v>
      </c>
      <c r="J207" s="110">
        <f t="shared" si="24"/>
        <v>30000</v>
      </c>
    </row>
    <row r="208" spans="1:10" s="19" customFormat="1" ht="31.5" x14ac:dyDescent="0.25">
      <c r="A208" s="108" t="s">
        <v>417</v>
      </c>
      <c r="B208" s="122">
        <v>40</v>
      </c>
      <c r="C208" s="123">
        <v>4</v>
      </c>
      <c r="D208" s="123">
        <v>9</v>
      </c>
      <c r="E208" s="124">
        <v>5226105</v>
      </c>
      <c r="F208" s="124"/>
      <c r="G208" s="109" t="s">
        <v>418</v>
      </c>
      <c r="H208" s="110">
        <f>SUM(I208:J208)</f>
        <v>30000</v>
      </c>
      <c r="I208" s="110"/>
      <c r="J208" s="110">
        <v>30000</v>
      </c>
    </row>
    <row r="209" spans="1:10" s="107" customFormat="1" ht="15.75" x14ac:dyDescent="0.25">
      <c r="A209" s="105" t="s">
        <v>871</v>
      </c>
      <c r="B209" s="118">
        <v>40</v>
      </c>
      <c r="C209" s="119">
        <v>4</v>
      </c>
      <c r="D209" s="119">
        <v>9</v>
      </c>
      <c r="E209" s="120">
        <v>5227000</v>
      </c>
      <c r="F209" s="120"/>
      <c r="G209" s="104"/>
      <c r="H209" s="26">
        <f t="shared" ref="H209:H211" si="26">SUM(I209:J209)</f>
        <v>9072.2000000000007</v>
      </c>
      <c r="I209" s="26"/>
      <c r="J209" s="26">
        <f>J210</f>
        <v>9072.2000000000007</v>
      </c>
    </row>
    <row r="210" spans="1:10" s="19" customFormat="1" ht="15.75" x14ac:dyDescent="0.25">
      <c r="A210" s="108" t="s">
        <v>392</v>
      </c>
      <c r="B210" s="122">
        <v>40</v>
      </c>
      <c r="C210" s="123">
        <v>4</v>
      </c>
      <c r="D210" s="123">
        <v>9</v>
      </c>
      <c r="E210" s="124">
        <v>5227000</v>
      </c>
      <c r="F210" s="124"/>
      <c r="G210" s="109" t="s">
        <v>400</v>
      </c>
      <c r="H210" s="110">
        <f t="shared" si="26"/>
        <v>9072.2000000000007</v>
      </c>
      <c r="I210" s="110"/>
      <c r="J210" s="110">
        <f>J211</f>
        <v>9072.2000000000007</v>
      </c>
    </row>
    <row r="211" spans="1:10" s="19" customFormat="1" ht="15.75" x14ac:dyDescent="0.25">
      <c r="A211" s="108" t="s">
        <v>393</v>
      </c>
      <c r="B211" s="122">
        <v>40</v>
      </c>
      <c r="C211" s="123">
        <v>4</v>
      </c>
      <c r="D211" s="123">
        <v>9</v>
      </c>
      <c r="E211" s="124">
        <v>5227000</v>
      </c>
      <c r="F211" s="124"/>
      <c r="G211" s="109" t="s">
        <v>395</v>
      </c>
      <c r="H211" s="110">
        <f t="shared" si="26"/>
        <v>9072.2000000000007</v>
      </c>
      <c r="I211" s="110"/>
      <c r="J211" s="110">
        <v>9072.2000000000007</v>
      </c>
    </row>
    <row r="212" spans="1:10" s="107" customFormat="1" ht="15.75" x14ac:dyDescent="0.25">
      <c r="A212" s="67" t="s">
        <v>419</v>
      </c>
      <c r="B212" s="115" t="s">
        <v>368</v>
      </c>
      <c r="C212" s="115" t="s">
        <v>61</v>
      </c>
      <c r="D212" s="115" t="s">
        <v>84</v>
      </c>
      <c r="E212" s="104" t="s">
        <v>389</v>
      </c>
      <c r="F212" s="104"/>
      <c r="G212" s="104"/>
      <c r="H212" s="26">
        <f>H213+H218+H221</f>
        <v>81756.5</v>
      </c>
      <c r="I212" s="26">
        <f>I213+I218+I221</f>
        <v>81756.5</v>
      </c>
      <c r="J212" s="26">
        <f>J214</f>
        <v>0</v>
      </c>
    </row>
    <row r="213" spans="1:10" s="107" customFormat="1" ht="39" customHeight="1" x14ac:dyDescent="0.25">
      <c r="A213" s="67" t="s">
        <v>872</v>
      </c>
      <c r="B213" s="115" t="s">
        <v>368</v>
      </c>
      <c r="C213" s="115" t="s">
        <v>61</v>
      </c>
      <c r="D213" s="115" t="s">
        <v>84</v>
      </c>
      <c r="E213" s="104" t="s">
        <v>420</v>
      </c>
      <c r="F213" s="104"/>
      <c r="G213" s="104"/>
      <c r="H213" s="26">
        <f>H214+H216</f>
        <v>4557.7</v>
      </c>
      <c r="I213" s="26">
        <f t="shared" ref="I213:J213" si="27">I214+I216</f>
        <v>4557.7</v>
      </c>
      <c r="J213" s="26">
        <f t="shared" si="27"/>
        <v>0</v>
      </c>
    </row>
    <row r="214" spans="1:10" s="19" customFormat="1" ht="15.75" x14ac:dyDescent="0.25">
      <c r="A214" s="108" t="s">
        <v>392</v>
      </c>
      <c r="B214" s="116" t="s">
        <v>368</v>
      </c>
      <c r="C214" s="116" t="s">
        <v>61</v>
      </c>
      <c r="D214" s="116" t="s">
        <v>84</v>
      </c>
      <c r="E214" s="109" t="s">
        <v>420</v>
      </c>
      <c r="F214" s="109"/>
      <c r="G214" s="109" t="s">
        <v>400</v>
      </c>
      <c r="H214" s="110">
        <f>H215</f>
        <v>957.4</v>
      </c>
      <c r="I214" s="110">
        <f t="shared" ref="I214:J214" si="28">I215</f>
        <v>957.4</v>
      </c>
      <c r="J214" s="110">
        <f t="shared" si="28"/>
        <v>0</v>
      </c>
    </row>
    <row r="215" spans="1:10" s="19" customFormat="1" ht="15.75" x14ac:dyDescent="0.25">
      <c r="A215" s="108" t="s">
        <v>870</v>
      </c>
      <c r="B215" s="116" t="s">
        <v>368</v>
      </c>
      <c r="C215" s="116" t="s">
        <v>61</v>
      </c>
      <c r="D215" s="116" t="s">
        <v>84</v>
      </c>
      <c r="E215" s="109" t="s">
        <v>420</v>
      </c>
      <c r="F215" s="109"/>
      <c r="G215" s="109" t="s">
        <v>547</v>
      </c>
      <c r="H215" s="110">
        <f>SUM(I215:J215)</f>
        <v>957.4</v>
      </c>
      <c r="I215" s="110">
        <v>957.4</v>
      </c>
      <c r="J215" s="110"/>
    </row>
    <row r="216" spans="1:10" s="19" customFormat="1" ht="15.75" x14ac:dyDescent="0.25">
      <c r="A216" s="108" t="s">
        <v>415</v>
      </c>
      <c r="B216" s="116" t="s">
        <v>368</v>
      </c>
      <c r="C216" s="116" t="s">
        <v>61</v>
      </c>
      <c r="D216" s="116" t="s">
        <v>84</v>
      </c>
      <c r="E216" s="109" t="s">
        <v>420</v>
      </c>
      <c r="F216" s="109"/>
      <c r="G216" s="109" t="s">
        <v>416</v>
      </c>
      <c r="H216" s="110">
        <f>SUM(I216:J216)</f>
        <v>3600.3</v>
      </c>
      <c r="I216" s="110">
        <f>I217</f>
        <v>3600.3</v>
      </c>
      <c r="J216" s="110"/>
    </row>
    <row r="217" spans="1:10" s="19" customFormat="1" ht="31.5" x14ac:dyDescent="0.25">
      <c r="A217" s="108" t="s">
        <v>417</v>
      </c>
      <c r="B217" s="116" t="s">
        <v>368</v>
      </c>
      <c r="C217" s="116" t="s">
        <v>61</v>
      </c>
      <c r="D217" s="116" t="s">
        <v>84</v>
      </c>
      <c r="E217" s="109" t="s">
        <v>420</v>
      </c>
      <c r="F217" s="109"/>
      <c r="G217" s="109" t="s">
        <v>418</v>
      </c>
      <c r="H217" s="110">
        <f>SUM(I217:J217)</f>
        <v>3600.3</v>
      </c>
      <c r="I217" s="110">
        <v>3600.3</v>
      </c>
      <c r="J217" s="110"/>
    </row>
    <row r="218" spans="1:10" s="107" customFormat="1" ht="31.5" x14ac:dyDescent="0.25">
      <c r="A218" s="105" t="s">
        <v>874</v>
      </c>
      <c r="B218" s="115" t="s">
        <v>368</v>
      </c>
      <c r="C218" s="115" t="s">
        <v>61</v>
      </c>
      <c r="D218" s="115" t="s">
        <v>84</v>
      </c>
      <c r="E218" s="104" t="s">
        <v>441</v>
      </c>
      <c r="F218" s="104"/>
      <c r="G218" s="104"/>
      <c r="H218" s="26">
        <f>H219</f>
        <v>76190.7</v>
      </c>
      <c r="I218" s="26">
        <f>I219</f>
        <v>76190.7</v>
      </c>
      <c r="J218" s="26"/>
    </row>
    <row r="219" spans="1:10" s="19" customFormat="1" ht="15.75" x14ac:dyDescent="0.25">
      <c r="A219" s="108" t="s">
        <v>392</v>
      </c>
      <c r="B219" s="116" t="s">
        <v>368</v>
      </c>
      <c r="C219" s="116" t="s">
        <v>61</v>
      </c>
      <c r="D219" s="116" t="s">
        <v>84</v>
      </c>
      <c r="E219" s="109" t="s">
        <v>441</v>
      </c>
      <c r="F219" s="109"/>
      <c r="G219" s="109" t="s">
        <v>400</v>
      </c>
      <c r="H219" s="110">
        <f>H220</f>
        <v>76190.7</v>
      </c>
      <c r="I219" s="110">
        <f t="shared" ref="I219:J219" si="29">I220</f>
        <v>76190.7</v>
      </c>
      <c r="J219" s="110">
        <f t="shared" si="29"/>
        <v>0</v>
      </c>
    </row>
    <row r="220" spans="1:10" s="19" customFormat="1" ht="15.75" x14ac:dyDescent="0.25">
      <c r="A220" s="108" t="s">
        <v>393</v>
      </c>
      <c r="B220" s="116" t="s">
        <v>368</v>
      </c>
      <c r="C220" s="116" t="s">
        <v>61</v>
      </c>
      <c r="D220" s="116" t="s">
        <v>84</v>
      </c>
      <c r="E220" s="109" t="s">
        <v>441</v>
      </c>
      <c r="F220" s="109"/>
      <c r="G220" s="109" t="s">
        <v>395</v>
      </c>
      <c r="H220" s="110">
        <f>SUM(I220:J220)</f>
        <v>76190.7</v>
      </c>
      <c r="I220" s="110">
        <v>76190.7</v>
      </c>
      <c r="J220" s="110"/>
    </row>
    <row r="221" spans="1:10" s="107" customFormat="1" ht="15.75" x14ac:dyDescent="0.25">
      <c r="A221" s="105" t="s">
        <v>873</v>
      </c>
      <c r="B221" s="115" t="s">
        <v>368</v>
      </c>
      <c r="C221" s="115" t="s">
        <v>61</v>
      </c>
      <c r="D221" s="115" t="s">
        <v>84</v>
      </c>
      <c r="E221" s="104" t="s">
        <v>664</v>
      </c>
      <c r="F221" s="104"/>
      <c r="G221" s="104"/>
      <c r="H221" s="26">
        <f>H222</f>
        <v>1008.1</v>
      </c>
      <c r="I221" s="26">
        <f>I222</f>
        <v>1008.1</v>
      </c>
      <c r="J221" s="26"/>
    </row>
    <row r="222" spans="1:10" s="19" customFormat="1" ht="15.75" x14ac:dyDescent="0.25">
      <c r="A222" s="108" t="s">
        <v>392</v>
      </c>
      <c r="B222" s="116" t="s">
        <v>368</v>
      </c>
      <c r="C222" s="116" t="s">
        <v>61</v>
      </c>
      <c r="D222" s="116" t="s">
        <v>84</v>
      </c>
      <c r="E222" s="109" t="s">
        <v>664</v>
      </c>
      <c r="F222" s="109"/>
      <c r="G222" s="109" t="s">
        <v>400</v>
      </c>
      <c r="H222" s="110">
        <f t="shared" ref="H222:H223" si="30">SUM(I222:J222)</f>
        <v>1008.1</v>
      </c>
      <c r="I222" s="110">
        <f>I223</f>
        <v>1008.1</v>
      </c>
      <c r="J222" s="110"/>
    </row>
    <row r="223" spans="1:10" s="19" customFormat="1" ht="15.75" x14ac:dyDescent="0.25">
      <c r="A223" s="108" t="s">
        <v>393</v>
      </c>
      <c r="B223" s="116" t="s">
        <v>368</v>
      </c>
      <c r="C223" s="116" t="s">
        <v>61</v>
      </c>
      <c r="D223" s="116" t="s">
        <v>84</v>
      </c>
      <c r="E223" s="109" t="s">
        <v>664</v>
      </c>
      <c r="F223" s="109"/>
      <c r="G223" s="109" t="s">
        <v>395</v>
      </c>
      <c r="H223" s="110">
        <f t="shared" si="30"/>
        <v>1008.1</v>
      </c>
      <c r="I223" s="110">
        <v>1008.1</v>
      </c>
      <c r="J223" s="110"/>
    </row>
    <row r="224" spans="1:10" s="107" customFormat="1" ht="15.75" x14ac:dyDescent="0.25">
      <c r="A224" s="105" t="s">
        <v>108</v>
      </c>
      <c r="B224" s="104" t="s">
        <v>368</v>
      </c>
      <c r="C224" s="104" t="s">
        <v>61</v>
      </c>
      <c r="D224" s="104" t="s">
        <v>109</v>
      </c>
      <c r="E224" s="104"/>
      <c r="F224" s="104"/>
      <c r="G224" s="104"/>
      <c r="H224" s="26">
        <f>SUM(J224+I224)</f>
        <v>17263.5</v>
      </c>
      <c r="I224" s="26">
        <f>I225+I234+I228</f>
        <v>17263.5</v>
      </c>
      <c r="J224" s="26">
        <f>J225+J228+J234</f>
        <v>0</v>
      </c>
    </row>
    <row r="225" spans="1:10" s="107" customFormat="1" ht="15.75" x14ac:dyDescent="0.25">
      <c r="A225" s="105" t="s">
        <v>854</v>
      </c>
      <c r="B225" s="104" t="s">
        <v>368</v>
      </c>
      <c r="C225" s="104" t="s">
        <v>61</v>
      </c>
      <c r="D225" s="104">
        <v>10</v>
      </c>
      <c r="E225" s="104">
        <v>3300200</v>
      </c>
      <c r="F225" s="104"/>
      <c r="G225" s="104"/>
      <c r="H225" s="26">
        <f>SUM(J225+I225)</f>
        <v>905</v>
      </c>
      <c r="I225" s="26">
        <f>SUM(I226)</f>
        <v>905</v>
      </c>
      <c r="J225" s="26"/>
    </row>
    <row r="226" spans="1:10" s="19" customFormat="1" ht="15.75" x14ac:dyDescent="0.25">
      <c r="A226" s="108" t="s">
        <v>353</v>
      </c>
      <c r="B226" s="109" t="s">
        <v>368</v>
      </c>
      <c r="C226" s="109" t="s">
        <v>61</v>
      </c>
      <c r="D226" s="109">
        <v>10</v>
      </c>
      <c r="E226" s="109">
        <v>3300200</v>
      </c>
      <c r="F226" s="109"/>
      <c r="G226" s="109">
        <v>240</v>
      </c>
      <c r="H226" s="110">
        <f>SUM(J226+I226)</f>
        <v>905</v>
      </c>
      <c r="I226" s="110">
        <f>SUM(I227)</f>
        <v>905</v>
      </c>
      <c r="J226" s="110"/>
    </row>
    <row r="227" spans="1:10" s="19" customFormat="1" ht="15.75" x14ac:dyDescent="0.25">
      <c r="A227" s="108" t="s">
        <v>366</v>
      </c>
      <c r="B227" s="109" t="s">
        <v>368</v>
      </c>
      <c r="C227" s="109" t="s">
        <v>61</v>
      </c>
      <c r="D227" s="109">
        <v>10</v>
      </c>
      <c r="E227" s="109">
        <v>3300200</v>
      </c>
      <c r="F227" s="109"/>
      <c r="G227" s="109">
        <v>242</v>
      </c>
      <c r="H227" s="110">
        <f>SUM(J227+I227)</f>
        <v>905</v>
      </c>
      <c r="I227" s="110">
        <v>905</v>
      </c>
      <c r="J227" s="110"/>
    </row>
    <row r="228" spans="1:10" s="107" customFormat="1" ht="15.75" x14ac:dyDescent="0.25">
      <c r="A228" s="105" t="s">
        <v>875</v>
      </c>
      <c r="B228" s="115" t="s">
        <v>368</v>
      </c>
      <c r="C228" s="115" t="s">
        <v>61</v>
      </c>
      <c r="D228" s="115">
        <v>10</v>
      </c>
      <c r="E228" s="115" t="s">
        <v>421</v>
      </c>
      <c r="F228" s="115"/>
      <c r="G228" s="104"/>
      <c r="H228" s="26">
        <f t="shared" ref="H228:J228" si="31">H229</f>
        <v>11057.2</v>
      </c>
      <c r="I228" s="26">
        <f>I229+I232</f>
        <v>11072.800000000001</v>
      </c>
      <c r="J228" s="26">
        <f t="shared" si="31"/>
        <v>0</v>
      </c>
    </row>
    <row r="229" spans="1:10" s="107" customFormat="1" ht="15.75" x14ac:dyDescent="0.25">
      <c r="A229" s="108" t="s">
        <v>406</v>
      </c>
      <c r="B229" s="116" t="s">
        <v>368</v>
      </c>
      <c r="C229" s="116" t="s">
        <v>61</v>
      </c>
      <c r="D229" s="116">
        <v>10</v>
      </c>
      <c r="E229" s="116" t="s">
        <v>421</v>
      </c>
      <c r="F229" s="116"/>
      <c r="G229" s="109" t="s">
        <v>422</v>
      </c>
      <c r="H229" s="110">
        <f>H230+H231</f>
        <v>11057.2</v>
      </c>
      <c r="I229" s="110">
        <f>I230+I231</f>
        <v>11057.2</v>
      </c>
      <c r="J229" s="110">
        <f>J230+J231</f>
        <v>0</v>
      </c>
    </row>
    <row r="230" spans="1:10" s="107" customFormat="1" ht="31.5" x14ac:dyDescent="0.25">
      <c r="A230" s="108" t="s">
        <v>423</v>
      </c>
      <c r="B230" s="116" t="s">
        <v>368</v>
      </c>
      <c r="C230" s="116" t="s">
        <v>61</v>
      </c>
      <c r="D230" s="116">
        <v>10</v>
      </c>
      <c r="E230" s="116" t="s">
        <v>421</v>
      </c>
      <c r="F230" s="116"/>
      <c r="G230" s="109" t="s">
        <v>424</v>
      </c>
      <c r="H230" s="110">
        <f>SUM(I230:J230)</f>
        <v>10840.5</v>
      </c>
      <c r="I230" s="110">
        <v>10840.5</v>
      </c>
      <c r="J230" s="26"/>
    </row>
    <row r="231" spans="1:10" s="107" customFormat="1" ht="15.75" x14ac:dyDescent="0.25">
      <c r="A231" s="108" t="s">
        <v>408</v>
      </c>
      <c r="B231" s="116" t="s">
        <v>368</v>
      </c>
      <c r="C231" s="116" t="s">
        <v>61</v>
      </c>
      <c r="D231" s="116">
        <v>10</v>
      </c>
      <c r="E231" s="116" t="s">
        <v>421</v>
      </c>
      <c r="F231" s="116"/>
      <c r="G231" s="109" t="s">
        <v>409</v>
      </c>
      <c r="H231" s="110">
        <f>SUM(I231:J231)</f>
        <v>216.7</v>
      </c>
      <c r="I231" s="110">
        <v>216.7</v>
      </c>
      <c r="J231" s="26"/>
    </row>
    <row r="232" spans="1:10" s="107" customFormat="1" ht="15.75" x14ac:dyDescent="0.25">
      <c r="A232" s="111" t="s">
        <v>356</v>
      </c>
      <c r="B232" s="116" t="s">
        <v>368</v>
      </c>
      <c r="C232" s="116" t="s">
        <v>61</v>
      </c>
      <c r="D232" s="116">
        <v>10</v>
      </c>
      <c r="E232" s="116" t="s">
        <v>421</v>
      </c>
      <c r="F232" s="116"/>
      <c r="G232" s="109" t="s">
        <v>706</v>
      </c>
      <c r="H232" s="110">
        <f t="shared" ref="H232:H233" si="32">SUM(I232:J232)</f>
        <v>15.6</v>
      </c>
      <c r="I232" s="110">
        <f>I233</f>
        <v>15.6</v>
      </c>
      <c r="J232" s="110">
        <f>J233</f>
        <v>0</v>
      </c>
    </row>
    <row r="233" spans="1:10" s="107" customFormat="1" ht="15.75" x14ac:dyDescent="0.25">
      <c r="A233" s="111" t="s">
        <v>357</v>
      </c>
      <c r="B233" s="116" t="s">
        <v>368</v>
      </c>
      <c r="C233" s="116" t="s">
        <v>61</v>
      </c>
      <c r="D233" s="116">
        <v>10</v>
      </c>
      <c r="E233" s="116" t="s">
        <v>421</v>
      </c>
      <c r="F233" s="116"/>
      <c r="G233" s="109" t="s">
        <v>707</v>
      </c>
      <c r="H233" s="110">
        <f t="shared" si="32"/>
        <v>15.6</v>
      </c>
      <c r="I233" s="110">
        <v>15.6</v>
      </c>
      <c r="J233" s="26"/>
    </row>
    <row r="234" spans="1:10" s="107" customFormat="1" ht="31.5" x14ac:dyDescent="0.25">
      <c r="A234" s="67" t="s">
        <v>853</v>
      </c>
      <c r="B234" s="115" t="s">
        <v>368</v>
      </c>
      <c r="C234" s="115" t="s">
        <v>61</v>
      </c>
      <c r="D234" s="115">
        <v>10</v>
      </c>
      <c r="E234" s="104" t="s">
        <v>425</v>
      </c>
      <c r="F234" s="104"/>
      <c r="G234" s="104"/>
      <c r="H234" s="26">
        <f>H235+H238</f>
        <v>5285.7000000000007</v>
      </c>
      <c r="I234" s="26">
        <f>I235+I238</f>
        <v>5285.7000000000007</v>
      </c>
      <c r="J234" s="26">
        <f t="shared" ref="J234" si="33">J235</f>
        <v>0</v>
      </c>
    </row>
    <row r="235" spans="1:10" s="107" customFormat="1" ht="15.75" x14ac:dyDescent="0.25">
      <c r="A235" s="108" t="s">
        <v>392</v>
      </c>
      <c r="B235" s="116" t="s">
        <v>368</v>
      </c>
      <c r="C235" s="116" t="s">
        <v>61</v>
      </c>
      <c r="D235" s="116">
        <v>10</v>
      </c>
      <c r="E235" s="109" t="s">
        <v>425</v>
      </c>
      <c r="F235" s="109"/>
      <c r="G235" s="109" t="s">
        <v>400</v>
      </c>
      <c r="H235" s="110">
        <f>SUM(I235:J235)</f>
        <v>5225.1000000000004</v>
      </c>
      <c r="I235" s="110">
        <f>I237+I236</f>
        <v>5225.1000000000004</v>
      </c>
      <c r="J235" s="110">
        <f>J237</f>
        <v>0</v>
      </c>
    </row>
    <row r="236" spans="1:10" s="107" customFormat="1" ht="15.75" x14ac:dyDescent="0.25">
      <c r="A236" s="108" t="s">
        <v>366</v>
      </c>
      <c r="B236" s="116" t="s">
        <v>368</v>
      </c>
      <c r="C236" s="116" t="s">
        <v>61</v>
      </c>
      <c r="D236" s="116">
        <v>10</v>
      </c>
      <c r="E236" s="109" t="s">
        <v>425</v>
      </c>
      <c r="F236" s="109"/>
      <c r="G236" s="109" t="s">
        <v>649</v>
      </c>
      <c r="H236" s="110">
        <f t="shared" ref="H236:H239" si="34">SUM(I236:J236)</f>
        <v>5225.1000000000004</v>
      </c>
      <c r="I236" s="110">
        <v>5225.1000000000004</v>
      </c>
      <c r="J236" s="110"/>
    </row>
    <row r="237" spans="1:10" s="107" customFormat="1" ht="15.75" hidden="1" x14ac:dyDescent="0.25">
      <c r="A237" s="108" t="s">
        <v>393</v>
      </c>
      <c r="B237" s="116" t="s">
        <v>368</v>
      </c>
      <c r="C237" s="116" t="s">
        <v>61</v>
      </c>
      <c r="D237" s="116">
        <v>10</v>
      </c>
      <c r="E237" s="109" t="s">
        <v>425</v>
      </c>
      <c r="F237" s="109"/>
      <c r="G237" s="109" t="s">
        <v>395</v>
      </c>
      <c r="H237" s="110">
        <f t="shared" si="34"/>
        <v>0</v>
      </c>
      <c r="I237" s="110"/>
      <c r="J237" s="26"/>
    </row>
    <row r="238" spans="1:10" ht="15.75" x14ac:dyDescent="0.25">
      <c r="A238" s="108" t="s">
        <v>406</v>
      </c>
      <c r="B238" s="116" t="s">
        <v>368</v>
      </c>
      <c r="C238" s="116" t="s">
        <v>61</v>
      </c>
      <c r="D238" s="116" t="s">
        <v>109</v>
      </c>
      <c r="E238" s="109" t="s">
        <v>425</v>
      </c>
      <c r="G238" s="109" t="s">
        <v>422</v>
      </c>
      <c r="H238" s="110">
        <f t="shared" si="34"/>
        <v>60.6</v>
      </c>
      <c r="I238" s="110">
        <f>I239</f>
        <v>60.6</v>
      </c>
      <c r="J238" s="26"/>
    </row>
    <row r="239" spans="1:10" ht="15.75" x14ac:dyDescent="0.25">
      <c r="A239" s="108" t="s">
        <v>408</v>
      </c>
      <c r="B239" s="116" t="s">
        <v>368</v>
      </c>
      <c r="C239" s="116" t="s">
        <v>61</v>
      </c>
      <c r="D239" s="116" t="s">
        <v>109</v>
      </c>
      <c r="E239" s="109" t="s">
        <v>425</v>
      </c>
      <c r="G239" s="109" t="s">
        <v>409</v>
      </c>
      <c r="H239" s="110">
        <f t="shared" si="34"/>
        <v>60.6</v>
      </c>
      <c r="I239" s="110">
        <v>60.6</v>
      </c>
      <c r="J239" s="26"/>
    </row>
    <row r="240" spans="1:10" s="107" customFormat="1" ht="15.75" x14ac:dyDescent="0.25">
      <c r="A240" s="105" t="s">
        <v>113</v>
      </c>
      <c r="B240" s="104" t="s">
        <v>368</v>
      </c>
      <c r="C240" s="104" t="s">
        <v>61</v>
      </c>
      <c r="D240" s="104">
        <v>12</v>
      </c>
      <c r="E240" s="104" t="s">
        <v>237</v>
      </c>
      <c r="F240" s="104"/>
      <c r="G240" s="104" t="s">
        <v>237</v>
      </c>
      <c r="H240" s="26">
        <f t="shared" ref="H240:H247" si="35">SUM(J240+I240)</f>
        <v>68195.100000000006</v>
      </c>
      <c r="I240" s="26">
        <f>I241+I248+I251+I259+I274+I267</f>
        <v>43410.8</v>
      </c>
      <c r="J240" s="26">
        <f>J241+J248+J251+J259+J274+J267+J264</f>
        <v>24784.3</v>
      </c>
    </row>
    <row r="241" spans="1:10" s="107" customFormat="1" ht="15.75" x14ac:dyDescent="0.25">
      <c r="A241" s="105" t="s">
        <v>346</v>
      </c>
      <c r="B241" s="104" t="s">
        <v>368</v>
      </c>
      <c r="C241" s="104" t="s">
        <v>61</v>
      </c>
      <c r="D241" s="104">
        <v>12</v>
      </c>
      <c r="E241" s="104" t="s">
        <v>347</v>
      </c>
      <c r="F241" s="104"/>
      <c r="G241" s="104" t="s">
        <v>237</v>
      </c>
      <c r="H241" s="26">
        <f t="shared" si="35"/>
        <v>3328.8999999999996</v>
      </c>
      <c r="I241" s="26"/>
      <c r="J241" s="26">
        <f>J242+J245</f>
        <v>3328.8999999999996</v>
      </c>
    </row>
    <row r="242" spans="1:10" s="19" customFormat="1" ht="15.75" x14ac:dyDescent="0.25">
      <c r="A242" s="108" t="s">
        <v>349</v>
      </c>
      <c r="B242" s="109" t="s">
        <v>368</v>
      </c>
      <c r="C242" s="109" t="s">
        <v>61</v>
      </c>
      <c r="D242" s="109" t="s">
        <v>114</v>
      </c>
      <c r="E242" s="109" t="s">
        <v>347</v>
      </c>
      <c r="F242" s="109"/>
      <c r="G242" s="109">
        <v>120</v>
      </c>
      <c r="H242" s="110">
        <f t="shared" si="35"/>
        <v>2132</v>
      </c>
      <c r="I242" s="110"/>
      <c r="J242" s="110">
        <f>SUM(J243:J244)</f>
        <v>2132</v>
      </c>
    </row>
    <row r="243" spans="1:10" s="19" customFormat="1" ht="15.75" x14ac:dyDescent="0.25">
      <c r="A243" s="108" t="s">
        <v>350</v>
      </c>
      <c r="B243" s="109" t="s">
        <v>368</v>
      </c>
      <c r="C243" s="109" t="s">
        <v>61</v>
      </c>
      <c r="D243" s="109" t="s">
        <v>114</v>
      </c>
      <c r="E243" s="109" t="s">
        <v>347</v>
      </c>
      <c r="F243" s="109"/>
      <c r="G243" s="109">
        <v>121</v>
      </c>
      <c r="H243" s="110">
        <f t="shared" si="35"/>
        <v>1983</v>
      </c>
      <c r="I243" s="110"/>
      <c r="J243" s="110">
        <v>1983</v>
      </c>
    </row>
    <row r="244" spans="1:10" s="19" customFormat="1" ht="15.75" x14ac:dyDescent="0.25">
      <c r="A244" s="108" t="s">
        <v>351</v>
      </c>
      <c r="B244" s="109" t="s">
        <v>368</v>
      </c>
      <c r="C244" s="109" t="s">
        <v>61</v>
      </c>
      <c r="D244" s="109" t="s">
        <v>114</v>
      </c>
      <c r="E244" s="109" t="s">
        <v>347</v>
      </c>
      <c r="F244" s="109"/>
      <c r="G244" s="109">
        <v>122</v>
      </c>
      <c r="H244" s="110">
        <f t="shared" si="35"/>
        <v>149</v>
      </c>
      <c r="I244" s="110"/>
      <c r="J244" s="110">
        <v>149</v>
      </c>
    </row>
    <row r="245" spans="1:10" s="19" customFormat="1" ht="15.75" x14ac:dyDescent="0.25">
      <c r="A245" s="108" t="s">
        <v>353</v>
      </c>
      <c r="B245" s="109" t="s">
        <v>368</v>
      </c>
      <c r="C245" s="109" t="s">
        <v>61</v>
      </c>
      <c r="D245" s="109" t="s">
        <v>114</v>
      </c>
      <c r="E245" s="109" t="s">
        <v>347</v>
      </c>
      <c r="F245" s="109"/>
      <c r="G245" s="109">
        <v>240</v>
      </c>
      <c r="H245" s="110">
        <f t="shared" si="35"/>
        <v>1196.8999999999999</v>
      </c>
      <c r="I245" s="110"/>
      <c r="J245" s="110">
        <f>SUM(J247+J246)</f>
        <v>1196.8999999999999</v>
      </c>
    </row>
    <row r="246" spans="1:10" s="19" customFormat="1" ht="15.75" x14ac:dyDescent="0.25">
      <c r="A246" s="108" t="s">
        <v>366</v>
      </c>
      <c r="B246" s="109" t="s">
        <v>368</v>
      </c>
      <c r="C246" s="109" t="s">
        <v>61</v>
      </c>
      <c r="D246" s="109" t="s">
        <v>114</v>
      </c>
      <c r="E246" s="109" t="s">
        <v>347</v>
      </c>
      <c r="F246" s="109"/>
      <c r="G246" s="109" t="s">
        <v>649</v>
      </c>
      <c r="H246" s="110">
        <f t="shared" si="35"/>
        <v>226.6</v>
      </c>
      <c r="I246" s="110"/>
      <c r="J246" s="110">
        <v>226.6</v>
      </c>
    </row>
    <row r="247" spans="1:10" s="19" customFormat="1" ht="15.75" x14ac:dyDescent="0.25">
      <c r="A247" s="108" t="s">
        <v>354</v>
      </c>
      <c r="B247" s="109" t="s">
        <v>368</v>
      </c>
      <c r="C247" s="109" t="s">
        <v>61</v>
      </c>
      <c r="D247" s="109" t="s">
        <v>114</v>
      </c>
      <c r="E247" s="109" t="s">
        <v>347</v>
      </c>
      <c r="F247" s="109"/>
      <c r="G247" s="109">
        <v>244</v>
      </c>
      <c r="H247" s="110">
        <f t="shared" si="35"/>
        <v>970.3</v>
      </c>
      <c r="I247" s="110"/>
      <c r="J247" s="110">
        <v>970.3</v>
      </c>
    </row>
    <row r="248" spans="1:10" s="107" customFormat="1" ht="31.5" x14ac:dyDescent="0.25">
      <c r="A248" s="86" t="s">
        <v>633</v>
      </c>
      <c r="B248" s="104" t="s">
        <v>368</v>
      </c>
      <c r="C248" s="104" t="s">
        <v>61</v>
      </c>
      <c r="D248" s="104" t="s">
        <v>114</v>
      </c>
      <c r="E248" s="125" t="s">
        <v>548</v>
      </c>
      <c r="F248" s="125"/>
      <c r="G248" s="125"/>
      <c r="H248" s="26">
        <f>SUM(I248:J248)</f>
        <v>7220.9</v>
      </c>
      <c r="I248" s="26"/>
      <c r="J248" s="26">
        <f>J249</f>
        <v>7220.9</v>
      </c>
    </row>
    <row r="249" spans="1:10" s="19" customFormat="1" ht="15.75" x14ac:dyDescent="0.25">
      <c r="A249" s="108" t="s">
        <v>392</v>
      </c>
      <c r="B249" s="109" t="s">
        <v>368</v>
      </c>
      <c r="C249" s="109" t="s">
        <v>61</v>
      </c>
      <c r="D249" s="109" t="s">
        <v>114</v>
      </c>
      <c r="E249" s="112" t="s">
        <v>548</v>
      </c>
      <c r="F249" s="112"/>
      <c r="G249" s="112" t="s">
        <v>400</v>
      </c>
      <c r="H249" s="110">
        <f>SUM(I249:J249)</f>
        <v>7220.9</v>
      </c>
      <c r="I249" s="110"/>
      <c r="J249" s="110">
        <f>SUM(J250)</f>
        <v>7220.9</v>
      </c>
    </row>
    <row r="250" spans="1:10" s="19" customFormat="1" ht="15.75" x14ac:dyDescent="0.25">
      <c r="A250" s="108" t="s">
        <v>393</v>
      </c>
      <c r="B250" s="109" t="s">
        <v>368</v>
      </c>
      <c r="C250" s="109" t="s">
        <v>61</v>
      </c>
      <c r="D250" s="109" t="s">
        <v>114</v>
      </c>
      <c r="E250" s="112" t="s">
        <v>548</v>
      </c>
      <c r="F250" s="112"/>
      <c r="G250" s="112" t="s">
        <v>395</v>
      </c>
      <c r="H250" s="110">
        <f>SUM(I250:J250)</f>
        <v>7220.9</v>
      </c>
      <c r="I250" s="110"/>
      <c r="J250" s="110">
        <v>7220.9</v>
      </c>
    </row>
    <row r="251" spans="1:10" s="107" customFormat="1" ht="15.75" x14ac:dyDescent="0.25">
      <c r="A251" s="114" t="s">
        <v>426</v>
      </c>
      <c r="B251" s="104" t="s">
        <v>368</v>
      </c>
      <c r="C251" s="104" t="s">
        <v>61</v>
      </c>
      <c r="D251" s="104" t="s">
        <v>114</v>
      </c>
      <c r="E251" s="125" t="s">
        <v>427</v>
      </c>
      <c r="F251" s="125"/>
      <c r="G251" s="125"/>
      <c r="H251" s="26">
        <f>SUM(I251:J251)</f>
        <v>31747.600000000002</v>
      </c>
      <c r="I251" s="26">
        <f>I252+I255+I257</f>
        <v>31747.600000000002</v>
      </c>
      <c r="J251" s="26"/>
    </row>
    <row r="252" spans="1:10" s="19" customFormat="1" ht="15.75" x14ac:dyDescent="0.25">
      <c r="A252" s="108" t="s">
        <v>605</v>
      </c>
      <c r="B252" s="109" t="s">
        <v>368</v>
      </c>
      <c r="C252" s="109" t="s">
        <v>61</v>
      </c>
      <c r="D252" s="109" t="s">
        <v>114</v>
      </c>
      <c r="E252" s="112" t="s">
        <v>427</v>
      </c>
      <c r="F252" s="112"/>
      <c r="G252" s="109" t="s">
        <v>595</v>
      </c>
      <c r="H252" s="110">
        <f>H253+H254</f>
        <v>27341.8</v>
      </c>
      <c r="I252" s="110">
        <f>I253+I254</f>
        <v>27341.8</v>
      </c>
      <c r="J252" s="110">
        <f>J253+J254</f>
        <v>0</v>
      </c>
    </row>
    <row r="253" spans="1:10" s="19" customFormat="1" ht="15.75" x14ac:dyDescent="0.25">
      <c r="A253" s="108" t="s">
        <v>350</v>
      </c>
      <c r="B253" s="109" t="s">
        <v>368</v>
      </c>
      <c r="C253" s="109" t="s">
        <v>61</v>
      </c>
      <c r="D253" s="109" t="s">
        <v>114</v>
      </c>
      <c r="E253" s="112" t="s">
        <v>427</v>
      </c>
      <c r="F253" s="112"/>
      <c r="G253" s="109" t="s">
        <v>596</v>
      </c>
      <c r="H253" s="110">
        <f>SUM(I253:J253)</f>
        <v>26597.200000000001</v>
      </c>
      <c r="I253" s="110">
        <v>26597.200000000001</v>
      </c>
      <c r="J253" s="110"/>
    </row>
    <row r="254" spans="1:10" s="19" customFormat="1" ht="15.75" x14ac:dyDescent="0.25">
      <c r="A254" s="108" t="s">
        <v>351</v>
      </c>
      <c r="B254" s="109" t="s">
        <v>368</v>
      </c>
      <c r="C254" s="109" t="s">
        <v>61</v>
      </c>
      <c r="D254" s="109" t="s">
        <v>114</v>
      </c>
      <c r="E254" s="112" t="s">
        <v>427</v>
      </c>
      <c r="F254" s="112"/>
      <c r="G254" s="109" t="s">
        <v>597</v>
      </c>
      <c r="H254" s="110">
        <f>SUM(I254:J254)</f>
        <v>744.6</v>
      </c>
      <c r="I254" s="110">
        <v>744.6</v>
      </c>
      <c r="J254" s="110"/>
    </row>
    <row r="255" spans="1:10" s="19" customFormat="1" ht="15.75" x14ac:dyDescent="0.25">
      <c r="A255" s="108" t="s">
        <v>392</v>
      </c>
      <c r="B255" s="109" t="s">
        <v>368</v>
      </c>
      <c r="C255" s="109" t="s">
        <v>61</v>
      </c>
      <c r="D255" s="109" t="s">
        <v>114</v>
      </c>
      <c r="E255" s="112" t="s">
        <v>427</v>
      </c>
      <c r="F255" s="112"/>
      <c r="G255" s="109">
        <v>240</v>
      </c>
      <c r="H255" s="110">
        <f t="shared" ref="H255:J255" si="36">H256</f>
        <v>3431.4</v>
      </c>
      <c r="I255" s="110">
        <f t="shared" si="36"/>
        <v>3431.4</v>
      </c>
      <c r="J255" s="110">
        <f t="shared" si="36"/>
        <v>0</v>
      </c>
    </row>
    <row r="256" spans="1:10" s="19" customFormat="1" ht="15.75" x14ac:dyDescent="0.25">
      <c r="A256" s="108" t="s">
        <v>393</v>
      </c>
      <c r="B256" s="109" t="s">
        <v>368</v>
      </c>
      <c r="C256" s="109" t="s">
        <v>61</v>
      </c>
      <c r="D256" s="109" t="s">
        <v>114</v>
      </c>
      <c r="E256" s="112" t="s">
        <v>427</v>
      </c>
      <c r="F256" s="112"/>
      <c r="G256" s="109">
        <v>244</v>
      </c>
      <c r="H256" s="110">
        <f>SUM(I256:J256)</f>
        <v>3431.4</v>
      </c>
      <c r="I256" s="110">
        <v>3431.4</v>
      </c>
      <c r="J256" s="110"/>
    </row>
    <row r="257" spans="1:10" s="19" customFormat="1" ht="15.75" x14ac:dyDescent="0.25">
      <c r="A257" s="113" t="s">
        <v>356</v>
      </c>
      <c r="B257" s="109" t="s">
        <v>368</v>
      </c>
      <c r="C257" s="109" t="s">
        <v>61</v>
      </c>
      <c r="D257" s="109" t="s">
        <v>114</v>
      </c>
      <c r="E257" s="112" t="s">
        <v>427</v>
      </c>
      <c r="F257" s="112"/>
      <c r="G257" s="112">
        <v>850</v>
      </c>
      <c r="H257" s="110">
        <f>H258</f>
        <v>974.4</v>
      </c>
      <c r="I257" s="110">
        <f>I258</f>
        <v>974.4</v>
      </c>
      <c r="J257" s="110">
        <f>J258</f>
        <v>0</v>
      </c>
    </row>
    <row r="258" spans="1:10" s="19" customFormat="1" ht="15.75" x14ac:dyDescent="0.25">
      <c r="A258" s="113" t="s">
        <v>357</v>
      </c>
      <c r="B258" s="109" t="s">
        <v>368</v>
      </c>
      <c r="C258" s="109" t="s">
        <v>61</v>
      </c>
      <c r="D258" s="109" t="s">
        <v>114</v>
      </c>
      <c r="E258" s="112" t="s">
        <v>427</v>
      </c>
      <c r="F258" s="112"/>
      <c r="G258" s="112">
        <v>852</v>
      </c>
      <c r="H258" s="110">
        <f t="shared" ref="H258:H262" si="37">SUM(I258:J258)</f>
        <v>974.4</v>
      </c>
      <c r="I258" s="110">
        <v>974.4</v>
      </c>
      <c r="J258" s="110"/>
    </row>
    <row r="259" spans="1:10" s="107" customFormat="1" ht="15.75" x14ac:dyDescent="0.25">
      <c r="A259" s="105" t="s">
        <v>876</v>
      </c>
      <c r="B259" s="104" t="s">
        <v>368</v>
      </c>
      <c r="C259" s="104" t="s">
        <v>61</v>
      </c>
      <c r="D259" s="104" t="s">
        <v>114</v>
      </c>
      <c r="E259" s="125" t="s">
        <v>549</v>
      </c>
      <c r="F259" s="125"/>
      <c r="G259" s="125"/>
      <c r="H259" s="26">
        <f t="shared" si="37"/>
        <v>3868</v>
      </c>
      <c r="I259" s="26"/>
      <c r="J259" s="26">
        <f>J260+J262</f>
        <v>3868</v>
      </c>
    </row>
    <row r="260" spans="1:10" s="19" customFormat="1" ht="15.75" x14ac:dyDescent="0.25">
      <c r="A260" s="108" t="s">
        <v>392</v>
      </c>
      <c r="B260" s="109" t="s">
        <v>368</v>
      </c>
      <c r="C260" s="109" t="s">
        <v>61</v>
      </c>
      <c r="D260" s="109" t="s">
        <v>114</v>
      </c>
      <c r="E260" s="112" t="s">
        <v>549</v>
      </c>
      <c r="F260" s="112"/>
      <c r="G260" s="112" t="s">
        <v>400</v>
      </c>
      <c r="H260" s="110">
        <f t="shared" si="37"/>
        <v>940.1</v>
      </c>
      <c r="I260" s="110"/>
      <c r="J260" s="110">
        <f>J261</f>
        <v>940.1</v>
      </c>
    </row>
    <row r="261" spans="1:10" s="19" customFormat="1" ht="15.75" x14ac:dyDescent="0.25">
      <c r="A261" s="108" t="s">
        <v>393</v>
      </c>
      <c r="B261" s="109" t="s">
        <v>368</v>
      </c>
      <c r="C261" s="109" t="s">
        <v>61</v>
      </c>
      <c r="D261" s="109" t="s">
        <v>114</v>
      </c>
      <c r="E261" s="112" t="s">
        <v>549</v>
      </c>
      <c r="F261" s="112"/>
      <c r="G261" s="112" t="s">
        <v>395</v>
      </c>
      <c r="H261" s="110">
        <f t="shared" si="37"/>
        <v>940.1</v>
      </c>
      <c r="I261" s="110"/>
      <c r="J261" s="110">
        <v>940.1</v>
      </c>
    </row>
    <row r="262" spans="1:10" s="19" customFormat="1" ht="15.75" x14ac:dyDescent="0.25">
      <c r="A262" s="108" t="s">
        <v>355</v>
      </c>
      <c r="B262" s="109" t="s">
        <v>368</v>
      </c>
      <c r="C262" s="109" t="s">
        <v>61</v>
      </c>
      <c r="D262" s="109" t="s">
        <v>114</v>
      </c>
      <c r="E262" s="112" t="s">
        <v>549</v>
      </c>
      <c r="F262" s="112"/>
      <c r="G262" s="112" t="s">
        <v>434</v>
      </c>
      <c r="H262" s="110">
        <f t="shared" si="37"/>
        <v>2927.9</v>
      </c>
      <c r="I262" s="110"/>
      <c r="J262" s="110">
        <f>J263</f>
        <v>2927.9</v>
      </c>
    </row>
    <row r="263" spans="1:10" s="19" customFormat="1" ht="31.5" x14ac:dyDescent="0.25">
      <c r="A263" s="108" t="s">
        <v>412</v>
      </c>
      <c r="B263" s="109" t="s">
        <v>368</v>
      </c>
      <c r="C263" s="109" t="s">
        <v>61</v>
      </c>
      <c r="D263" s="109" t="s">
        <v>114</v>
      </c>
      <c r="E263" s="112" t="s">
        <v>549</v>
      </c>
      <c r="F263" s="112"/>
      <c r="G263" s="112" t="s">
        <v>435</v>
      </c>
      <c r="H263" s="110">
        <f>SUM(I263:J263)</f>
        <v>2927.9</v>
      </c>
      <c r="I263" s="110"/>
      <c r="J263" s="110">
        <v>2927.9</v>
      </c>
    </row>
    <row r="264" spans="1:10" s="107" customFormat="1" ht="31.5" x14ac:dyDescent="0.25">
      <c r="A264" s="105" t="s">
        <v>932</v>
      </c>
      <c r="B264" s="104" t="s">
        <v>368</v>
      </c>
      <c r="C264" s="104" t="s">
        <v>61</v>
      </c>
      <c r="D264" s="104" t="s">
        <v>114</v>
      </c>
      <c r="E264" s="125" t="s">
        <v>931</v>
      </c>
      <c r="F264" s="125"/>
      <c r="G264" s="125"/>
      <c r="H264" s="26">
        <f t="shared" ref="H264:H266" si="38">SUM(I264:J264)</f>
        <v>641.70000000000005</v>
      </c>
      <c r="I264" s="26"/>
      <c r="J264" s="26">
        <f>J265</f>
        <v>641.70000000000005</v>
      </c>
    </row>
    <row r="265" spans="1:10" s="19" customFormat="1" ht="15.75" x14ac:dyDescent="0.25">
      <c r="A265" s="108" t="s">
        <v>392</v>
      </c>
      <c r="B265" s="109" t="s">
        <v>368</v>
      </c>
      <c r="C265" s="109" t="s">
        <v>61</v>
      </c>
      <c r="D265" s="109" t="s">
        <v>114</v>
      </c>
      <c r="E265" s="112" t="s">
        <v>931</v>
      </c>
      <c r="F265" s="112"/>
      <c r="G265" s="112" t="s">
        <v>400</v>
      </c>
      <c r="H265" s="110">
        <f t="shared" si="38"/>
        <v>641.70000000000005</v>
      </c>
      <c r="I265" s="110"/>
      <c r="J265" s="110">
        <f>J266</f>
        <v>641.70000000000005</v>
      </c>
    </row>
    <row r="266" spans="1:10" s="19" customFormat="1" ht="15.75" x14ac:dyDescent="0.25">
      <c r="A266" s="108" t="s">
        <v>393</v>
      </c>
      <c r="B266" s="109" t="s">
        <v>368</v>
      </c>
      <c r="C266" s="109" t="s">
        <v>61</v>
      </c>
      <c r="D266" s="109" t="s">
        <v>114</v>
      </c>
      <c r="E266" s="112" t="s">
        <v>931</v>
      </c>
      <c r="F266" s="112"/>
      <c r="G266" s="112" t="s">
        <v>395</v>
      </c>
      <c r="H266" s="110">
        <f t="shared" si="38"/>
        <v>641.70000000000005</v>
      </c>
      <c r="I266" s="110"/>
      <c r="J266" s="110">
        <v>641.70000000000005</v>
      </c>
    </row>
    <row r="267" spans="1:10" s="107" customFormat="1" ht="31.5" x14ac:dyDescent="0.25">
      <c r="A267" s="86" t="s">
        <v>633</v>
      </c>
      <c r="B267" s="104" t="s">
        <v>368</v>
      </c>
      <c r="C267" s="104" t="s">
        <v>61</v>
      </c>
      <c r="D267" s="104" t="s">
        <v>114</v>
      </c>
      <c r="E267" s="125" t="s">
        <v>550</v>
      </c>
      <c r="F267" s="125"/>
      <c r="G267" s="125"/>
      <c r="H267" s="26">
        <f t="shared" ref="H267:H269" si="39">SUM(I267:J267)</f>
        <v>9724.7999999999993</v>
      </c>
      <c r="I267" s="26"/>
      <c r="J267" s="26">
        <f>J268+J270+J272</f>
        <v>9724.7999999999993</v>
      </c>
    </row>
    <row r="268" spans="1:10" s="19" customFormat="1" ht="15.75" x14ac:dyDescent="0.25">
      <c r="A268" s="108" t="s">
        <v>392</v>
      </c>
      <c r="B268" s="109" t="s">
        <v>368</v>
      </c>
      <c r="C268" s="109" t="s">
        <v>61</v>
      </c>
      <c r="D268" s="109" t="s">
        <v>114</v>
      </c>
      <c r="E268" s="112" t="s">
        <v>550</v>
      </c>
      <c r="F268" s="112"/>
      <c r="G268" s="112" t="s">
        <v>400</v>
      </c>
      <c r="H268" s="110">
        <f t="shared" si="39"/>
        <v>7751.9</v>
      </c>
      <c r="I268" s="110"/>
      <c r="J268" s="110">
        <f>SUM(J269)</f>
        <v>7751.9</v>
      </c>
    </row>
    <row r="269" spans="1:10" s="19" customFormat="1" ht="15.75" x14ac:dyDescent="0.25">
      <c r="A269" s="108" t="s">
        <v>393</v>
      </c>
      <c r="B269" s="109" t="s">
        <v>368</v>
      </c>
      <c r="C269" s="109" t="s">
        <v>61</v>
      </c>
      <c r="D269" s="109" t="s">
        <v>114</v>
      </c>
      <c r="E269" s="112" t="s">
        <v>550</v>
      </c>
      <c r="F269" s="112"/>
      <c r="G269" s="112" t="s">
        <v>395</v>
      </c>
      <c r="H269" s="110">
        <f t="shared" si="39"/>
        <v>7751.9</v>
      </c>
      <c r="I269" s="110"/>
      <c r="J269" s="110">
        <v>7751.9</v>
      </c>
    </row>
    <row r="270" spans="1:10" s="19" customFormat="1" ht="15.75" x14ac:dyDescent="0.25">
      <c r="A270" s="108" t="s">
        <v>406</v>
      </c>
      <c r="B270" s="109" t="s">
        <v>368</v>
      </c>
      <c r="C270" s="109" t="s">
        <v>61</v>
      </c>
      <c r="D270" s="109" t="s">
        <v>114</v>
      </c>
      <c r="E270" s="112" t="s">
        <v>550</v>
      </c>
      <c r="F270" s="112"/>
      <c r="G270" s="112" t="s">
        <v>422</v>
      </c>
      <c r="H270" s="110">
        <f>SUM(I270:J270)</f>
        <v>1681.8</v>
      </c>
      <c r="I270" s="110"/>
      <c r="J270" s="110">
        <f>J271</f>
        <v>1681.8</v>
      </c>
    </row>
    <row r="271" spans="1:10" s="19" customFormat="1" ht="15.75" x14ac:dyDescent="0.25">
      <c r="A271" s="108" t="s">
        <v>408</v>
      </c>
      <c r="B271" s="109" t="s">
        <v>368</v>
      </c>
      <c r="C271" s="109" t="s">
        <v>61</v>
      </c>
      <c r="D271" s="109" t="s">
        <v>114</v>
      </c>
      <c r="E271" s="112" t="s">
        <v>550</v>
      </c>
      <c r="F271" s="112"/>
      <c r="G271" s="112" t="s">
        <v>409</v>
      </c>
      <c r="H271" s="110">
        <f>SUM(I271:J271)</f>
        <v>1681.8</v>
      </c>
      <c r="I271" s="110"/>
      <c r="J271" s="110">
        <v>1681.8</v>
      </c>
    </row>
    <row r="272" spans="1:10" s="19" customFormat="1" ht="15.75" x14ac:dyDescent="0.25">
      <c r="A272" s="126" t="s">
        <v>455</v>
      </c>
      <c r="B272" s="109" t="s">
        <v>368</v>
      </c>
      <c r="C272" s="109" t="s">
        <v>61</v>
      </c>
      <c r="D272" s="109" t="s">
        <v>114</v>
      </c>
      <c r="E272" s="112" t="s">
        <v>550</v>
      </c>
      <c r="F272" s="112"/>
      <c r="G272" s="112" t="s">
        <v>456</v>
      </c>
      <c r="H272" s="110">
        <f>SUM(I272:J272)</f>
        <v>291.10000000000002</v>
      </c>
      <c r="I272" s="110"/>
      <c r="J272" s="110">
        <f>J273</f>
        <v>291.10000000000002</v>
      </c>
    </row>
    <row r="273" spans="1:10" s="19" customFormat="1" ht="15.75" x14ac:dyDescent="0.25">
      <c r="A273" s="108" t="s">
        <v>459</v>
      </c>
      <c r="B273" s="109" t="s">
        <v>368</v>
      </c>
      <c r="C273" s="109" t="s">
        <v>61</v>
      </c>
      <c r="D273" s="109" t="s">
        <v>114</v>
      </c>
      <c r="E273" s="112" t="s">
        <v>550</v>
      </c>
      <c r="F273" s="112"/>
      <c r="G273" s="112" t="s">
        <v>460</v>
      </c>
      <c r="H273" s="110">
        <f>SUM(I273:J273)</f>
        <v>291.10000000000002</v>
      </c>
      <c r="I273" s="110"/>
      <c r="J273" s="110">
        <v>291.10000000000002</v>
      </c>
    </row>
    <row r="274" spans="1:10" s="107" customFormat="1" ht="15.75" x14ac:dyDescent="0.25">
      <c r="A274" s="67" t="s">
        <v>419</v>
      </c>
      <c r="B274" s="104" t="s">
        <v>368</v>
      </c>
      <c r="C274" s="104" t="s">
        <v>61</v>
      </c>
      <c r="D274" s="104" t="s">
        <v>114</v>
      </c>
      <c r="E274" s="104" t="s">
        <v>389</v>
      </c>
      <c r="F274" s="104"/>
      <c r="G274" s="104"/>
      <c r="H274" s="26">
        <f>H275+H280+H283+H286</f>
        <v>11663.2</v>
      </c>
      <c r="I274" s="26">
        <f>I275+I280+I283+I286</f>
        <v>11663.2</v>
      </c>
      <c r="J274" s="26">
        <f>J275</f>
        <v>0</v>
      </c>
    </row>
    <row r="275" spans="1:10" s="107" customFormat="1" ht="31.5" customHeight="1" x14ac:dyDescent="0.25">
      <c r="A275" s="105" t="s">
        <v>877</v>
      </c>
      <c r="B275" s="104" t="s">
        <v>368</v>
      </c>
      <c r="C275" s="104" t="s">
        <v>61</v>
      </c>
      <c r="D275" s="104" t="s">
        <v>114</v>
      </c>
      <c r="E275" s="104" t="s">
        <v>429</v>
      </c>
      <c r="F275" s="104"/>
      <c r="G275" s="104"/>
      <c r="H275" s="26">
        <f>SUM(I275)</f>
        <v>300</v>
      </c>
      <c r="I275" s="26">
        <f>I276+I278</f>
        <v>300</v>
      </c>
      <c r="J275" s="26">
        <f>J277+J282</f>
        <v>0</v>
      </c>
    </row>
    <row r="276" spans="1:10" s="19" customFormat="1" ht="15.75" x14ac:dyDescent="0.25">
      <c r="A276" s="108" t="s">
        <v>392</v>
      </c>
      <c r="B276" s="109" t="s">
        <v>368</v>
      </c>
      <c r="C276" s="109" t="s">
        <v>61</v>
      </c>
      <c r="D276" s="109" t="s">
        <v>114</v>
      </c>
      <c r="E276" s="109" t="s">
        <v>429</v>
      </c>
      <c r="F276" s="109"/>
      <c r="G276" s="109" t="s">
        <v>400</v>
      </c>
      <c r="H276" s="110">
        <f>SUM(I276)</f>
        <v>60</v>
      </c>
      <c r="I276" s="110">
        <f>I277</f>
        <v>60</v>
      </c>
      <c r="J276" s="110"/>
    </row>
    <row r="277" spans="1:10" s="19" customFormat="1" ht="15.75" x14ac:dyDescent="0.25">
      <c r="A277" s="108" t="s">
        <v>393</v>
      </c>
      <c r="B277" s="109" t="s">
        <v>368</v>
      </c>
      <c r="C277" s="109" t="s">
        <v>61</v>
      </c>
      <c r="D277" s="109" t="s">
        <v>114</v>
      </c>
      <c r="E277" s="109" t="s">
        <v>429</v>
      </c>
      <c r="F277" s="109"/>
      <c r="G277" s="109" t="s">
        <v>395</v>
      </c>
      <c r="H277" s="110">
        <f t="shared" ref="H277:H293" si="40">SUM(I277:J277)</f>
        <v>60</v>
      </c>
      <c r="I277" s="110">
        <v>60</v>
      </c>
      <c r="J277" s="110"/>
    </row>
    <row r="278" spans="1:10" s="19" customFormat="1" ht="15.75" x14ac:dyDescent="0.25">
      <c r="A278" s="108" t="s">
        <v>355</v>
      </c>
      <c r="B278" s="109" t="s">
        <v>368</v>
      </c>
      <c r="C278" s="109" t="s">
        <v>61</v>
      </c>
      <c r="D278" s="109" t="s">
        <v>114</v>
      </c>
      <c r="E278" s="109" t="s">
        <v>429</v>
      </c>
      <c r="F278" s="109"/>
      <c r="G278" s="109" t="s">
        <v>434</v>
      </c>
      <c r="H278" s="110">
        <f>SUM(I278)</f>
        <v>240</v>
      </c>
      <c r="I278" s="110">
        <f>I279</f>
        <v>240</v>
      </c>
      <c r="J278" s="110"/>
    </row>
    <row r="279" spans="1:10" s="19" customFormat="1" ht="31.5" x14ac:dyDescent="0.25">
      <c r="A279" s="108" t="s">
        <v>412</v>
      </c>
      <c r="B279" s="109" t="s">
        <v>368</v>
      </c>
      <c r="C279" s="109" t="s">
        <v>61</v>
      </c>
      <c r="D279" s="109" t="s">
        <v>114</v>
      </c>
      <c r="E279" s="109" t="s">
        <v>429</v>
      </c>
      <c r="F279" s="109"/>
      <c r="G279" s="109" t="s">
        <v>435</v>
      </c>
      <c r="H279" s="110">
        <f t="shared" ref="H279" si="41">SUM(I279:J279)</f>
        <v>240</v>
      </c>
      <c r="I279" s="110">
        <v>240</v>
      </c>
      <c r="J279" s="110"/>
    </row>
    <row r="280" spans="1:10" s="107" customFormat="1" ht="30.75" customHeight="1" x14ac:dyDescent="0.25">
      <c r="A280" s="105" t="s">
        <v>878</v>
      </c>
      <c r="B280" s="104" t="s">
        <v>368</v>
      </c>
      <c r="C280" s="104" t="s">
        <v>61</v>
      </c>
      <c r="D280" s="104" t="s">
        <v>114</v>
      </c>
      <c r="E280" s="104" t="s">
        <v>430</v>
      </c>
      <c r="F280" s="104"/>
      <c r="G280" s="104"/>
      <c r="H280" s="26">
        <f>H281</f>
        <v>6545</v>
      </c>
      <c r="I280" s="26">
        <f t="shared" ref="I280:J280" si="42">I281</f>
        <v>6545</v>
      </c>
      <c r="J280" s="26">
        <f t="shared" si="42"/>
        <v>0</v>
      </c>
    </row>
    <row r="281" spans="1:10" s="19" customFormat="1" ht="15.75" x14ac:dyDescent="0.25">
      <c r="A281" s="108" t="s">
        <v>392</v>
      </c>
      <c r="B281" s="109" t="s">
        <v>368</v>
      </c>
      <c r="C281" s="109" t="s">
        <v>61</v>
      </c>
      <c r="D281" s="109" t="s">
        <v>114</v>
      </c>
      <c r="E281" s="109" t="s">
        <v>430</v>
      </c>
      <c r="F281" s="109"/>
      <c r="G281" s="109" t="s">
        <v>400</v>
      </c>
      <c r="H281" s="110">
        <f t="shared" si="40"/>
        <v>6545</v>
      </c>
      <c r="I281" s="110">
        <f>I282</f>
        <v>6545</v>
      </c>
      <c r="J281" s="110"/>
    </row>
    <row r="282" spans="1:10" s="19" customFormat="1" ht="15.75" x14ac:dyDescent="0.25">
      <c r="A282" s="108" t="s">
        <v>393</v>
      </c>
      <c r="B282" s="109" t="s">
        <v>368</v>
      </c>
      <c r="C282" s="109" t="s">
        <v>61</v>
      </c>
      <c r="D282" s="109" t="s">
        <v>114</v>
      </c>
      <c r="E282" s="109" t="s">
        <v>430</v>
      </c>
      <c r="F282" s="109"/>
      <c r="G282" s="109" t="s">
        <v>395</v>
      </c>
      <c r="H282" s="110">
        <f t="shared" si="40"/>
        <v>6545</v>
      </c>
      <c r="I282" s="110">
        <v>6545</v>
      </c>
      <c r="J282" s="110"/>
    </row>
    <row r="283" spans="1:10" s="107" customFormat="1" ht="31.5" x14ac:dyDescent="0.25">
      <c r="A283" s="105" t="s">
        <v>879</v>
      </c>
      <c r="B283" s="104" t="s">
        <v>368</v>
      </c>
      <c r="C283" s="104" t="s">
        <v>61</v>
      </c>
      <c r="D283" s="104" t="s">
        <v>114</v>
      </c>
      <c r="E283" s="104" t="s">
        <v>431</v>
      </c>
      <c r="F283" s="104"/>
      <c r="G283" s="104"/>
      <c r="H283" s="26">
        <f>H284</f>
        <v>397.3</v>
      </c>
      <c r="I283" s="26">
        <f t="shared" ref="I283:J283" si="43">I284</f>
        <v>397.3</v>
      </c>
      <c r="J283" s="26">
        <f t="shared" si="43"/>
        <v>0</v>
      </c>
    </row>
    <row r="284" spans="1:10" s="19" customFormat="1" ht="15.75" x14ac:dyDescent="0.25">
      <c r="A284" s="108" t="s">
        <v>415</v>
      </c>
      <c r="B284" s="109" t="s">
        <v>368</v>
      </c>
      <c r="C284" s="109" t="s">
        <v>61</v>
      </c>
      <c r="D284" s="109" t="s">
        <v>114</v>
      </c>
      <c r="E284" s="109" t="s">
        <v>431</v>
      </c>
      <c r="F284" s="109"/>
      <c r="G284" s="109" t="s">
        <v>416</v>
      </c>
      <c r="H284" s="110">
        <f t="shared" si="40"/>
        <v>397.3</v>
      </c>
      <c r="I284" s="110">
        <f>I285</f>
        <v>397.3</v>
      </c>
      <c r="J284" s="110"/>
    </row>
    <row r="285" spans="1:10" s="19" customFormat="1" ht="15.75" x14ac:dyDescent="0.25">
      <c r="A285" s="108" t="s">
        <v>393</v>
      </c>
      <c r="B285" s="109" t="s">
        <v>368</v>
      </c>
      <c r="C285" s="109" t="s">
        <v>61</v>
      </c>
      <c r="D285" s="109" t="s">
        <v>114</v>
      </c>
      <c r="E285" s="109" t="s">
        <v>431</v>
      </c>
      <c r="F285" s="109"/>
      <c r="G285" s="109" t="s">
        <v>418</v>
      </c>
      <c r="H285" s="110">
        <f t="shared" si="40"/>
        <v>397.3</v>
      </c>
      <c r="I285" s="110">
        <v>397.3</v>
      </c>
      <c r="J285" s="110"/>
    </row>
    <row r="286" spans="1:10" s="107" customFormat="1" ht="31.5" customHeight="1" x14ac:dyDescent="0.25">
      <c r="A286" s="105" t="s">
        <v>832</v>
      </c>
      <c r="B286" s="115" t="s">
        <v>368</v>
      </c>
      <c r="C286" s="115" t="s">
        <v>61</v>
      </c>
      <c r="D286" s="115" t="s">
        <v>114</v>
      </c>
      <c r="E286" s="104" t="s">
        <v>439</v>
      </c>
      <c r="F286" s="104"/>
      <c r="G286" s="104"/>
      <c r="H286" s="26">
        <f>SUM(I286:J286)</f>
        <v>4420.9000000000005</v>
      </c>
      <c r="I286" s="26">
        <f>I287+I289+I291</f>
        <v>4420.9000000000005</v>
      </c>
      <c r="J286" s="26"/>
    </row>
    <row r="287" spans="1:10" s="19" customFormat="1" ht="15.75" x14ac:dyDescent="0.25">
      <c r="A287" s="108" t="s">
        <v>392</v>
      </c>
      <c r="B287" s="116" t="s">
        <v>368</v>
      </c>
      <c r="C287" s="116" t="s">
        <v>61</v>
      </c>
      <c r="D287" s="116" t="s">
        <v>114</v>
      </c>
      <c r="E287" s="109" t="s">
        <v>439</v>
      </c>
      <c r="F287" s="109"/>
      <c r="G287" s="109" t="s">
        <v>400</v>
      </c>
      <c r="H287" s="110">
        <f t="shared" si="40"/>
        <v>4354.6000000000004</v>
      </c>
      <c r="I287" s="110">
        <f>I288</f>
        <v>4354.6000000000004</v>
      </c>
      <c r="J287" s="110"/>
    </row>
    <row r="288" spans="1:10" s="19" customFormat="1" ht="15.75" x14ac:dyDescent="0.25">
      <c r="A288" s="108" t="s">
        <v>393</v>
      </c>
      <c r="B288" s="116" t="s">
        <v>368</v>
      </c>
      <c r="C288" s="116" t="s">
        <v>61</v>
      </c>
      <c r="D288" s="116" t="s">
        <v>114</v>
      </c>
      <c r="E288" s="109" t="s">
        <v>439</v>
      </c>
      <c r="F288" s="109"/>
      <c r="G288" s="109" t="s">
        <v>395</v>
      </c>
      <c r="H288" s="110">
        <f t="shared" si="40"/>
        <v>4354.6000000000004</v>
      </c>
      <c r="I288" s="110">
        <v>4354.6000000000004</v>
      </c>
      <c r="J288" s="110"/>
    </row>
    <row r="289" spans="1:12" s="19" customFormat="1" ht="15.75" x14ac:dyDescent="0.25">
      <c r="A289" s="108" t="s">
        <v>406</v>
      </c>
      <c r="B289" s="116" t="s">
        <v>368</v>
      </c>
      <c r="C289" s="116" t="s">
        <v>61</v>
      </c>
      <c r="D289" s="116" t="s">
        <v>114</v>
      </c>
      <c r="E289" s="109" t="s">
        <v>439</v>
      </c>
      <c r="F289" s="109"/>
      <c r="G289" s="109" t="s">
        <v>422</v>
      </c>
      <c r="H289" s="110">
        <f t="shared" si="40"/>
        <v>38.5</v>
      </c>
      <c r="I289" s="110">
        <f>I290</f>
        <v>38.5</v>
      </c>
      <c r="J289" s="110">
        <f>J290+J292</f>
        <v>0</v>
      </c>
    </row>
    <row r="290" spans="1:12" s="19" customFormat="1" ht="15.75" x14ac:dyDescent="0.25">
      <c r="A290" s="108" t="s">
        <v>408</v>
      </c>
      <c r="B290" s="116" t="s">
        <v>368</v>
      </c>
      <c r="C290" s="116" t="s">
        <v>61</v>
      </c>
      <c r="D290" s="116" t="s">
        <v>114</v>
      </c>
      <c r="E290" s="109" t="s">
        <v>439</v>
      </c>
      <c r="F290" s="109"/>
      <c r="G290" s="109" t="s">
        <v>409</v>
      </c>
      <c r="H290" s="110">
        <f t="shared" si="40"/>
        <v>38.5</v>
      </c>
      <c r="I290" s="110">
        <v>38.5</v>
      </c>
      <c r="J290" s="110"/>
    </row>
    <row r="291" spans="1:12" s="19" customFormat="1" ht="15.75" x14ac:dyDescent="0.25">
      <c r="A291" s="126" t="s">
        <v>455</v>
      </c>
      <c r="B291" s="116" t="s">
        <v>368</v>
      </c>
      <c r="C291" s="116" t="s">
        <v>61</v>
      </c>
      <c r="D291" s="116" t="s">
        <v>114</v>
      </c>
      <c r="E291" s="109" t="s">
        <v>439</v>
      </c>
      <c r="F291" s="109"/>
      <c r="G291" s="109" t="s">
        <v>456</v>
      </c>
      <c r="H291" s="110">
        <f t="shared" si="40"/>
        <v>27.8</v>
      </c>
      <c r="I291" s="110">
        <f>I292</f>
        <v>27.8</v>
      </c>
      <c r="J291" s="110"/>
    </row>
    <row r="292" spans="1:12" s="19" customFormat="1" ht="15.75" x14ac:dyDescent="0.25">
      <c r="A292" s="108" t="s">
        <v>459</v>
      </c>
      <c r="B292" s="116" t="s">
        <v>368</v>
      </c>
      <c r="C292" s="116" t="s">
        <v>61</v>
      </c>
      <c r="D292" s="116" t="s">
        <v>114</v>
      </c>
      <c r="E292" s="109" t="s">
        <v>439</v>
      </c>
      <c r="F292" s="109"/>
      <c r="G292" s="109" t="s">
        <v>460</v>
      </c>
      <c r="H292" s="110">
        <f t="shared" si="40"/>
        <v>27.8</v>
      </c>
      <c r="I292" s="110">
        <v>27.8</v>
      </c>
      <c r="J292" s="110"/>
    </row>
    <row r="293" spans="1:12" s="107" customFormat="1" ht="15.75" x14ac:dyDescent="0.25">
      <c r="A293" s="114" t="s">
        <v>247</v>
      </c>
      <c r="B293" s="115" t="s">
        <v>368</v>
      </c>
      <c r="C293" s="115" t="s">
        <v>63</v>
      </c>
      <c r="D293" s="115"/>
      <c r="E293" s="104"/>
      <c r="F293" s="104"/>
      <c r="G293" s="104"/>
      <c r="H293" s="26">
        <f t="shared" si="40"/>
        <v>320507.30000000005</v>
      </c>
      <c r="I293" s="26">
        <f>SUM(I294+I308+I330)</f>
        <v>145644.5</v>
      </c>
      <c r="J293" s="26">
        <f>SUM(J294+J308+J330)</f>
        <v>174862.80000000002</v>
      </c>
    </row>
    <row r="294" spans="1:12" s="107" customFormat="1" ht="15.75" x14ac:dyDescent="0.25">
      <c r="A294" s="114" t="s">
        <v>116</v>
      </c>
      <c r="B294" s="115" t="s">
        <v>368</v>
      </c>
      <c r="C294" s="115" t="s">
        <v>63</v>
      </c>
      <c r="D294" s="115" t="s">
        <v>55</v>
      </c>
      <c r="E294" s="104"/>
      <c r="F294" s="104"/>
      <c r="G294" s="104"/>
      <c r="H294" s="26">
        <f>SUM(I294:J294)</f>
        <v>19566.5</v>
      </c>
      <c r="I294" s="26">
        <f>SUM(I301+I296)</f>
        <v>6726.1</v>
      </c>
      <c r="J294" s="26">
        <f>SUM(J301+J298)</f>
        <v>12840.4</v>
      </c>
      <c r="L294" s="322"/>
    </row>
    <row r="295" spans="1:12" s="107" customFormat="1" ht="15.75" x14ac:dyDescent="0.25">
      <c r="A295" s="114" t="s">
        <v>881</v>
      </c>
      <c r="B295" s="104" t="s">
        <v>368</v>
      </c>
      <c r="C295" s="104" t="s">
        <v>63</v>
      </c>
      <c r="D295" s="104" t="s">
        <v>55</v>
      </c>
      <c r="E295" s="104" t="s">
        <v>880</v>
      </c>
      <c r="F295" s="104"/>
      <c r="G295" s="104"/>
      <c r="H295" s="26">
        <f>H296</f>
        <v>707.4</v>
      </c>
      <c r="I295" s="26">
        <f t="shared" ref="I295:J295" si="44">I296</f>
        <v>707.4</v>
      </c>
      <c r="J295" s="26">
        <f t="shared" si="44"/>
        <v>0</v>
      </c>
    </row>
    <row r="296" spans="1:12" s="107" customFormat="1" ht="15.75" x14ac:dyDescent="0.25">
      <c r="A296" s="108" t="s">
        <v>392</v>
      </c>
      <c r="B296" s="122">
        <v>40</v>
      </c>
      <c r="C296" s="123">
        <v>5</v>
      </c>
      <c r="D296" s="123">
        <v>1</v>
      </c>
      <c r="E296" s="109" t="s">
        <v>880</v>
      </c>
      <c r="F296" s="104"/>
      <c r="G296" s="109" t="s">
        <v>400</v>
      </c>
      <c r="H296" s="110">
        <f t="shared" ref="H296:H297" si="45">SUM(I296:J296)</f>
        <v>707.4</v>
      </c>
      <c r="I296" s="110">
        <f>I297</f>
        <v>707.4</v>
      </c>
      <c r="J296" s="110">
        <f>J297</f>
        <v>0</v>
      </c>
    </row>
    <row r="297" spans="1:12" s="107" customFormat="1" ht="15.75" x14ac:dyDescent="0.25">
      <c r="A297" s="108" t="s">
        <v>393</v>
      </c>
      <c r="B297" s="109" t="s">
        <v>368</v>
      </c>
      <c r="C297" s="109" t="s">
        <v>63</v>
      </c>
      <c r="D297" s="109" t="s">
        <v>55</v>
      </c>
      <c r="E297" s="109" t="s">
        <v>880</v>
      </c>
      <c r="F297" s="104"/>
      <c r="G297" s="109" t="s">
        <v>395</v>
      </c>
      <c r="H297" s="110">
        <f t="shared" si="45"/>
        <v>707.4</v>
      </c>
      <c r="I297" s="110">
        <v>707.4</v>
      </c>
      <c r="J297" s="26"/>
    </row>
    <row r="298" spans="1:12" s="107" customFormat="1" ht="15.75" x14ac:dyDescent="0.25">
      <c r="A298" s="117" t="s">
        <v>410</v>
      </c>
      <c r="B298" s="104" t="s">
        <v>368</v>
      </c>
      <c r="C298" s="104" t="s">
        <v>63</v>
      </c>
      <c r="D298" s="104" t="s">
        <v>55</v>
      </c>
      <c r="E298" s="120">
        <v>5227000</v>
      </c>
      <c r="F298" s="104"/>
      <c r="G298" s="104"/>
      <c r="H298" s="26">
        <f>SUM(I298:J298)</f>
        <v>12840.4</v>
      </c>
      <c r="I298" s="26"/>
      <c r="J298" s="26">
        <f>SUM(J300)</f>
        <v>12840.4</v>
      </c>
    </row>
    <row r="299" spans="1:12" s="107" customFormat="1" ht="15.75" x14ac:dyDescent="0.25">
      <c r="A299" s="108" t="s">
        <v>392</v>
      </c>
      <c r="B299" s="122">
        <v>40</v>
      </c>
      <c r="C299" s="123">
        <v>5</v>
      </c>
      <c r="D299" s="123">
        <v>1</v>
      </c>
      <c r="E299" s="124">
        <v>5227000</v>
      </c>
      <c r="F299" s="124"/>
      <c r="G299" s="122">
        <v>240</v>
      </c>
      <c r="H299" s="110">
        <f>SUM(I299:J299)</f>
        <v>12840.4</v>
      </c>
      <c r="I299" s="110"/>
      <c r="J299" s="110">
        <f>SUM(J300)</f>
        <v>12840.4</v>
      </c>
    </row>
    <row r="300" spans="1:12" s="107" customFormat="1" ht="15.75" x14ac:dyDescent="0.25">
      <c r="A300" s="108" t="s">
        <v>393</v>
      </c>
      <c r="B300" s="109" t="s">
        <v>368</v>
      </c>
      <c r="C300" s="109" t="s">
        <v>63</v>
      </c>
      <c r="D300" s="109" t="s">
        <v>55</v>
      </c>
      <c r="E300" s="109" t="s">
        <v>611</v>
      </c>
      <c r="F300" s="104"/>
      <c r="G300" s="109" t="s">
        <v>395</v>
      </c>
      <c r="H300" s="110">
        <f>SUM(I300:J300)</f>
        <v>12840.4</v>
      </c>
      <c r="I300" s="110"/>
      <c r="J300" s="110">
        <f>SUM('свод 2012'!V180)</f>
        <v>12840.4</v>
      </c>
    </row>
    <row r="301" spans="1:12" s="107" customFormat="1" ht="15.75" x14ac:dyDescent="0.25">
      <c r="A301" s="67" t="s">
        <v>419</v>
      </c>
      <c r="B301" s="104" t="s">
        <v>368</v>
      </c>
      <c r="C301" s="104" t="s">
        <v>63</v>
      </c>
      <c r="D301" s="104" t="s">
        <v>55</v>
      </c>
      <c r="E301" s="104" t="s">
        <v>389</v>
      </c>
      <c r="F301" s="104"/>
      <c r="G301" s="104"/>
      <c r="H301" s="26">
        <f>SUM(I301:J301)</f>
        <v>6018.7000000000007</v>
      </c>
      <c r="I301" s="26">
        <f>I302+I305</f>
        <v>6018.7000000000007</v>
      </c>
      <c r="J301" s="26">
        <f>J302+J305</f>
        <v>0</v>
      </c>
    </row>
    <row r="302" spans="1:12" s="107" customFormat="1" ht="15.75" x14ac:dyDescent="0.25">
      <c r="A302" s="105" t="s">
        <v>882</v>
      </c>
      <c r="B302" s="104" t="s">
        <v>368</v>
      </c>
      <c r="C302" s="104" t="s">
        <v>63</v>
      </c>
      <c r="D302" s="104" t="s">
        <v>55</v>
      </c>
      <c r="E302" s="104" t="s">
        <v>432</v>
      </c>
      <c r="F302" s="104"/>
      <c r="G302" s="104"/>
      <c r="H302" s="26">
        <f>H303</f>
        <v>5017.6000000000004</v>
      </c>
      <c r="I302" s="26">
        <f>I303</f>
        <v>5017.6000000000004</v>
      </c>
      <c r="J302" s="26"/>
    </row>
    <row r="303" spans="1:12" s="19" customFormat="1" ht="15.75" x14ac:dyDescent="0.25">
      <c r="A303" s="108" t="s">
        <v>392</v>
      </c>
      <c r="B303" s="109" t="s">
        <v>368</v>
      </c>
      <c r="C303" s="109" t="s">
        <v>63</v>
      </c>
      <c r="D303" s="109" t="s">
        <v>55</v>
      </c>
      <c r="E303" s="109" t="s">
        <v>432</v>
      </c>
      <c r="F303" s="109"/>
      <c r="G303" s="109" t="s">
        <v>400</v>
      </c>
      <c r="H303" s="110">
        <f>H304</f>
        <v>5017.6000000000004</v>
      </c>
      <c r="I303" s="110">
        <f>I304</f>
        <v>5017.6000000000004</v>
      </c>
      <c r="J303" s="110"/>
    </row>
    <row r="304" spans="1:12" s="19" customFormat="1" ht="15.75" x14ac:dyDescent="0.25">
      <c r="A304" s="108" t="s">
        <v>393</v>
      </c>
      <c r="B304" s="109" t="s">
        <v>368</v>
      </c>
      <c r="C304" s="109" t="s">
        <v>63</v>
      </c>
      <c r="D304" s="109" t="s">
        <v>55</v>
      </c>
      <c r="E304" s="109" t="s">
        <v>432</v>
      </c>
      <c r="F304" s="109"/>
      <c r="G304" s="109" t="s">
        <v>395</v>
      </c>
      <c r="H304" s="110">
        <f t="shared" ref="H304:H309" si="46">SUM(I304:J304)</f>
        <v>5017.6000000000004</v>
      </c>
      <c r="I304" s="110">
        <f>SUM('[2]свод 2012'!U172)</f>
        <v>5017.6000000000004</v>
      </c>
      <c r="J304" s="110"/>
    </row>
    <row r="305" spans="1:10" s="107" customFormat="1" ht="15.75" x14ac:dyDescent="0.25">
      <c r="A305" s="105" t="s">
        <v>873</v>
      </c>
      <c r="B305" s="104" t="s">
        <v>368</v>
      </c>
      <c r="C305" s="104" t="s">
        <v>63</v>
      </c>
      <c r="D305" s="104" t="s">
        <v>55</v>
      </c>
      <c r="E305" s="104" t="s">
        <v>664</v>
      </c>
      <c r="F305" s="104"/>
      <c r="G305" s="104"/>
      <c r="H305" s="26">
        <f>H306</f>
        <v>1001.1</v>
      </c>
      <c r="I305" s="26">
        <f>I306</f>
        <v>1001.1</v>
      </c>
      <c r="J305" s="26"/>
    </row>
    <row r="306" spans="1:10" s="19" customFormat="1" ht="15.75" x14ac:dyDescent="0.25">
      <c r="A306" s="108" t="s">
        <v>392</v>
      </c>
      <c r="B306" s="109" t="s">
        <v>368</v>
      </c>
      <c r="C306" s="109" t="s">
        <v>63</v>
      </c>
      <c r="D306" s="109" t="s">
        <v>55</v>
      </c>
      <c r="E306" s="109" t="s">
        <v>664</v>
      </c>
      <c r="F306" s="109"/>
      <c r="G306" s="109" t="s">
        <v>400</v>
      </c>
      <c r="H306" s="110">
        <f>H307</f>
        <v>1001.1</v>
      </c>
      <c r="I306" s="110">
        <f>I307</f>
        <v>1001.1</v>
      </c>
      <c r="J306" s="110"/>
    </row>
    <row r="307" spans="1:10" s="19" customFormat="1" ht="15.75" x14ac:dyDescent="0.25">
      <c r="A307" s="108" t="s">
        <v>393</v>
      </c>
      <c r="B307" s="109" t="s">
        <v>368</v>
      </c>
      <c r="C307" s="109" t="s">
        <v>63</v>
      </c>
      <c r="D307" s="109" t="s">
        <v>55</v>
      </c>
      <c r="E307" s="109" t="s">
        <v>664</v>
      </c>
      <c r="F307" s="109"/>
      <c r="G307" s="109" t="s">
        <v>395</v>
      </c>
      <c r="H307" s="110">
        <f t="shared" si="46"/>
        <v>1001.1</v>
      </c>
      <c r="I307" s="110">
        <v>1001.1</v>
      </c>
      <c r="J307" s="110"/>
    </row>
    <row r="308" spans="1:10" s="107" customFormat="1" ht="15.75" x14ac:dyDescent="0.25">
      <c r="A308" s="114" t="s">
        <v>123</v>
      </c>
      <c r="B308" s="115" t="s">
        <v>368</v>
      </c>
      <c r="C308" s="115" t="s">
        <v>63</v>
      </c>
      <c r="D308" s="115" t="s">
        <v>57</v>
      </c>
      <c r="E308" s="104"/>
      <c r="F308" s="104"/>
      <c r="G308" s="104"/>
      <c r="H308" s="26">
        <f t="shared" si="46"/>
        <v>244511.90000000002</v>
      </c>
      <c r="I308" s="26">
        <f>I309+I312+I316+I321</f>
        <v>91561.700000000012</v>
      </c>
      <c r="J308" s="26">
        <f>J309+J312+J316+J321</f>
        <v>152950.20000000001</v>
      </c>
    </row>
    <row r="309" spans="1:10" s="107" customFormat="1" ht="31.5" x14ac:dyDescent="0.25">
      <c r="A309" s="114" t="s">
        <v>591</v>
      </c>
      <c r="B309" s="115" t="s">
        <v>368</v>
      </c>
      <c r="C309" s="115" t="s">
        <v>63</v>
      </c>
      <c r="D309" s="115" t="s">
        <v>57</v>
      </c>
      <c r="E309" s="104" t="s">
        <v>592</v>
      </c>
      <c r="F309" s="104"/>
      <c r="G309" s="104"/>
      <c r="H309" s="26">
        <f t="shared" si="46"/>
        <v>33394.9</v>
      </c>
      <c r="I309" s="26">
        <f>SUM(I310)</f>
        <v>33394.9</v>
      </c>
      <c r="J309" s="26">
        <f>SUM(J310)</f>
        <v>0</v>
      </c>
    </row>
    <row r="310" spans="1:10" s="19" customFormat="1" ht="15.75" x14ac:dyDescent="0.25">
      <c r="A310" s="108" t="s">
        <v>415</v>
      </c>
      <c r="B310" s="116" t="s">
        <v>368</v>
      </c>
      <c r="C310" s="116" t="s">
        <v>63</v>
      </c>
      <c r="D310" s="116" t="s">
        <v>57</v>
      </c>
      <c r="E310" s="109" t="s">
        <v>491</v>
      </c>
      <c r="F310" s="109"/>
      <c r="G310" s="109" t="s">
        <v>416</v>
      </c>
      <c r="H310" s="110">
        <f>SUM(I310:J310)</f>
        <v>33394.9</v>
      </c>
      <c r="I310" s="110">
        <f>I311</f>
        <v>33394.9</v>
      </c>
      <c r="J310" s="110"/>
    </row>
    <row r="311" spans="1:10" s="19" customFormat="1" ht="18" customHeight="1" x14ac:dyDescent="0.25">
      <c r="A311" s="108" t="s">
        <v>417</v>
      </c>
      <c r="B311" s="116" t="s">
        <v>368</v>
      </c>
      <c r="C311" s="116" t="s">
        <v>63</v>
      </c>
      <c r="D311" s="116" t="s">
        <v>57</v>
      </c>
      <c r="E311" s="109" t="s">
        <v>491</v>
      </c>
      <c r="F311" s="109"/>
      <c r="G311" s="109" t="s">
        <v>418</v>
      </c>
      <c r="H311" s="110">
        <f>SUM(I311:J311)</f>
        <v>33394.9</v>
      </c>
      <c r="I311" s="110">
        <v>33394.9</v>
      </c>
      <c r="J311" s="110"/>
    </row>
    <row r="312" spans="1:10" s="107" customFormat="1" ht="15.75" x14ac:dyDescent="0.25">
      <c r="A312" s="114" t="s">
        <v>436</v>
      </c>
      <c r="B312" s="118">
        <v>40</v>
      </c>
      <c r="C312" s="119">
        <v>5</v>
      </c>
      <c r="D312" s="119">
        <v>2</v>
      </c>
      <c r="E312" s="115">
        <v>3510000</v>
      </c>
      <c r="F312" s="115"/>
      <c r="G312" s="104"/>
      <c r="H312" s="26">
        <f t="shared" ref="H312:J313" si="47">H313</f>
        <v>6845</v>
      </c>
      <c r="I312" s="26">
        <f t="shared" si="47"/>
        <v>6845</v>
      </c>
      <c r="J312" s="26">
        <f t="shared" si="47"/>
        <v>0</v>
      </c>
    </row>
    <row r="313" spans="1:10" s="107" customFormat="1" ht="15.75" x14ac:dyDescent="0.25">
      <c r="A313" s="108" t="s">
        <v>355</v>
      </c>
      <c r="B313" s="122">
        <v>40</v>
      </c>
      <c r="C313" s="123">
        <v>5</v>
      </c>
      <c r="D313" s="123">
        <v>2</v>
      </c>
      <c r="E313" s="116" t="s">
        <v>604</v>
      </c>
      <c r="F313" s="116"/>
      <c r="G313" s="109" t="s">
        <v>434</v>
      </c>
      <c r="H313" s="110">
        <f t="shared" si="47"/>
        <v>6845</v>
      </c>
      <c r="I313" s="110">
        <f t="shared" si="47"/>
        <v>6845</v>
      </c>
      <c r="J313" s="110">
        <f t="shared" si="47"/>
        <v>0</v>
      </c>
    </row>
    <row r="314" spans="1:10" s="107" customFormat="1" ht="31.5" x14ac:dyDescent="0.25">
      <c r="A314" s="108" t="s">
        <v>412</v>
      </c>
      <c r="B314" s="122">
        <v>40</v>
      </c>
      <c r="C314" s="123">
        <v>5</v>
      </c>
      <c r="D314" s="123">
        <v>2</v>
      </c>
      <c r="E314" s="109" t="s">
        <v>604</v>
      </c>
      <c r="F314" s="109"/>
      <c r="G314" s="109" t="s">
        <v>435</v>
      </c>
      <c r="H314" s="110">
        <f>SUM(I314:J314)</f>
        <v>6845</v>
      </c>
      <c r="I314" s="110">
        <v>6845</v>
      </c>
      <c r="J314" s="26"/>
    </row>
    <row r="315" spans="1:10" s="107" customFormat="1" ht="15.75" x14ac:dyDescent="0.25">
      <c r="A315" s="117" t="s">
        <v>410</v>
      </c>
      <c r="B315" s="118">
        <v>40</v>
      </c>
      <c r="C315" s="119">
        <v>5</v>
      </c>
      <c r="D315" s="119">
        <v>2</v>
      </c>
      <c r="E315" s="120">
        <v>5220000</v>
      </c>
      <c r="F315" s="120"/>
      <c r="G315" s="118" t="s">
        <v>237</v>
      </c>
      <c r="H315" s="26">
        <f>H316</f>
        <v>152950.20000000001</v>
      </c>
      <c r="I315" s="26">
        <f t="shared" ref="I315:J317" si="48">I316</f>
        <v>0</v>
      </c>
      <c r="J315" s="26">
        <f t="shared" si="48"/>
        <v>152950.20000000001</v>
      </c>
    </row>
    <row r="316" spans="1:10" s="107" customFormat="1" ht="31.5" x14ac:dyDescent="0.25">
      <c r="A316" s="117" t="s">
        <v>433</v>
      </c>
      <c r="B316" s="118">
        <v>40</v>
      </c>
      <c r="C316" s="119">
        <v>5</v>
      </c>
      <c r="D316" s="119">
        <v>2</v>
      </c>
      <c r="E316" s="120">
        <v>5222100</v>
      </c>
      <c r="F316" s="120"/>
      <c r="G316" s="118" t="s">
        <v>237</v>
      </c>
      <c r="H316" s="26">
        <f>SUM(I316:J316)</f>
        <v>152950.20000000001</v>
      </c>
      <c r="I316" s="26">
        <f>I317+I319</f>
        <v>0</v>
      </c>
      <c r="J316" s="26">
        <f>J317+J319</f>
        <v>152950.20000000001</v>
      </c>
    </row>
    <row r="317" spans="1:10" s="107" customFormat="1" ht="15.75" x14ac:dyDescent="0.25">
      <c r="A317" s="108" t="s">
        <v>415</v>
      </c>
      <c r="B317" s="122">
        <v>40</v>
      </c>
      <c r="C317" s="123">
        <v>5</v>
      </c>
      <c r="D317" s="123">
        <v>2</v>
      </c>
      <c r="E317" s="124">
        <v>5222100</v>
      </c>
      <c r="F317" s="124"/>
      <c r="G317" s="122">
        <v>400</v>
      </c>
      <c r="H317" s="110">
        <f>H318</f>
        <v>134603.5</v>
      </c>
      <c r="I317" s="110">
        <f t="shared" si="48"/>
        <v>0</v>
      </c>
      <c r="J317" s="110">
        <f t="shared" si="48"/>
        <v>134603.5</v>
      </c>
    </row>
    <row r="318" spans="1:10" s="107" customFormat="1" ht="31.5" x14ac:dyDescent="0.25">
      <c r="A318" s="108" t="s">
        <v>417</v>
      </c>
      <c r="B318" s="122">
        <v>40</v>
      </c>
      <c r="C318" s="123">
        <v>5</v>
      </c>
      <c r="D318" s="123">
        <v>2</v>
      </c>
      <c r="E318" s="124">
        <v>5222100</v>
      </c>
      <c r="F318" s="124"/>
      <c r="G318" s="122">
        <v>411</v>
      </c>
      <c r="H318" s="110">
        <f>SUM(I318:J318)</f>
        <v>134603.5</v>
      </c>
      <c r="I318" s="26"/>
      <c r="J318" s="110">
        <v>134603.5</v>
      </c>
    </row>
    <row r="319" spans="1:10" s="107" customFormat="1" ht="15.75" x14ac:dyDescent="0.25">
      <c r="A319" s="108" t="s">
        <v>355</v>
      </c>
      <c r="B319" s="122">
        <v>40</v>
      </c>
      <c r="C319" s="123">
        <v>5</v>
      </c>
      <c r="D319" s="123">
        <v>2</v>
      </c>
      <c r="E319" s="124">
        <v>5222100</v>
      </c>
      <c r="F319" s="124"/>
      <c r="G319" s="109" t="s">
        <v>434</v>
      </c>
      <c r="H319" s="110">
        <f>H320</f>
        <v>18346.7</v>
      </c>
      <c r="I319" s="110">
        <f>I320</f>
        <v>0</v>
      </c>
      <c r="J319" s="110">
        <f>J320</f>
        <v>18346.7</v>
      </c>
    </row>
    <row r="320" spans="1:10" s="107" customFormat="1" ht="31.5" x14ac:dyDescent="0.25">
      <c r="A320" s="108" t="s">
        <v>412</v>
      </c>
      <c r="B320" s="122">
        <v>40</v>
      </c>
      <c r="C320" s="123">
        <v>5</v>
      </c>
      <c r="D320" s="123">
        <v>2</v>
      </c>
      <c r="E320" s="124">
        <v>5222100</v>
      </c>
      <c r="F320" s="124"/>
      <c r="G320" s="109" t="s">
        <v>435</v>
      </c>
      <c r="H320" s="110">
        <f>SUM(I320:J320)</f>
        <v>18346.7</v>
      </c>
      <c r="I320" s="110"/>
      <c r="J320" s="110">
        <v>18346.7</v>
      </c>
    </row>
    <row r="321" spans="1:10" s="107" customFormat="1" ht="15.75" x14ac:dyDescent="0.25">
      <c r="A321" s="67" t="s">
        <v>419</v>
      </c>
      <c r="B321" s="115" t="s">
        <v>368</v>
      </c>
      <c r="C321" s="115" t="s">
        <v>63</v>
      </c>
      <c r="D321" s="115" t="s">
        <v>57</v>
      </c>
      <c r="E321" s="104" t="s">
        <v>389</v>
      </c>
      <c r="F321" s="104"/>
      <c r="G321" s="104"/>
      <c r="H321" s="26">
        <f>SUM(I321:J321)</f>
        <v>51321.8</v>
      </c>
      <c r="I321" s="26">
        <f>I322+I325</f>
        <v>51321.8</v>
      </c>
      <c r="J321" s="26"/>
    </row>
    <row r="322" spans="1:10" s="107" customFormat="1" ht="31.5" x14ac:dyDescent="0.25">
      <c r="A322" s="105" t="s">
        <v>905</v>
      </c>
      <c r="B322" s="115" t="s">
        <v>368</v>
      </c>
      <c r="C322" s="115" t="s">
        <v>63</v>
      </c>
      <c r="D322" s="115" t="s">
        <v>57</v>
      </c>
      <c r="E322" s="104" t="s">
        <v>437</v>
      </c>
      <c r="F322" s="104"/>
      <c r="G322" s="104"/>
      <c r="H322" s="26">
        <f>SUM(I322:J322)</f>
        <v>27513</v>
      </c>
      <c r="I322" s="26">
        <f>I323</f>
        <v>27513</v>
      </c>
      <c r="J322" s="26"/>
    </row>
    <row r="323" spans="1:10" s="19" customFormat="1" ht="16.5" customHeight="1" x14ac:dyDescent="0.25">
      <c r="A323" s="108" t="s">
        <v>355</v>
      </c>
      <c r="B323" s="116" t="s">
        <v>368</v>
      </c>
      <c r="C323" s="116" t="s">
        <v>63</v>
      </c>
      <c r="D323" s="116" t="s">
        <v>57</v>
      </c>
      <c r="E323" s="109" t="s">
        <v>437</v>
      </c>
      <c r="F323" s="109"/>
      <c r="G323" s="109" t="s">
        <v>434</v>
      </c>
      <c r="H323" s="110">
        <f>SUM(I323:J323)</f>
        <v>27513</v>
      </c>
      <c r="I323" s="110">
        <f>I324</f>
        <v>27513</v>
      </c>
      <c r="J323" s="110"/>
    </row>
    <row r="324" spans="1:10" s="19" customFormat="1" ht="31.5" x14ac:dyDescent="0.25">
      <c r="A324" s="108" t="s">
        <v>412</v>
      </c>
      <c r="B324" s="116" t="s">
        <v>368</v>
      </c>
      <c r="C324" s="116" t="s">
        <v>63</v>
      </c>
      <c r="D324" s="116" t="s">
        <v>57</v>
      </c>
      <c r="E324" s="109" t="s">
        <v>437</v>
      </c>
      <c r="F324" s="109"/>
      <c r="G324" s="109" t="s">
        <v>435</v>
      </c>
      <c r="H324" s="110">
        <f>SUM(I324:J324)</f>
        <v>27513</v>
      </c>
      <c r="I324" s="110">
        <v>27513</v>
      </c>
      <c r="J324" s="110"/>
    </row>
    <row r="325" spans="1:10" s="107" customFormat="1" ht="31.5" x14ac:dyDescent="0.25">
      <c r="A325" s="105" t="s">
        <v>904</v>
      </c>
      <c r="B325" s="115" t="s">
        <v>368</v>
      </c>
      <c r="C325" s="115" t="s">
        <v>63</v>
      </c>
      <c r="D325" s="115" t="s">
        <v>57</v>
      </c>
      <c r="E325" s="104" t="s">
        <v>438</v>
      </c>
      <c r="F325" s="104"/>
      <c r="G325" s="104"/>
      <c r="H325" s="26">
        <f>H326+H328</f>
        <v>23808.799999999999</v>
      </c>
      <c r="I325" s="26">
        <f>I326+I328</f>
        <v>23808.799999999999</v>
      </c>
      <c r="J325" s="26"/>
    </row>
    <row r="326" spans="1:10" s="19" customFormat="1" ht="15.75" x14ac:dyDescent="0.25">
      <c r="A326" s="108" t="s">
        <v>443</v>
      </c>
      <c r="B326" s="116" t="s">
        <v>368</v>
      </c>
      <c r="C326" s="116" t="s">
        <v>63</v>
      </c>
      <c r="D326" s="116" t="s">
        <v>57</v>
      </c>
      <c r="E326" s="109" t="s">
        <v>438</v>
      </c>
      <c r="F326" s="109"/>
      <c r="G326" s="109" t="s">
        <v>445</v>
      </c>
      <c r="H326" s="110">
        <f>H327</f>
        <v>19548.8</v>
      </c>
      <c r="I326" s="110">
        <f>I327</f>
        <v>19548.8</v>
      </c>
      <c r="J326" s="110"/>
    </row>
    <row r="327" spans="1:10" s="19" customFormat="1" ht="31.5" x14ac:dyDescent="0.25">
      <c r="A327" s="108" t="s">
        <v>594</v>
      </c>
      <c r="B327" s="116" t="s">
        <v>368</v>
      </c>
      <c r="C327" s="116" t="s">
        <v>63</v>
      </c>
      <c r="D327" s="116" t="s">
        <v>57</v>
      </c>
      <c r="E327" s="109" t="s">
        <v>438</v>
      </c>
      <c r="F327" s="109"/>
      <c r="G327" s="109" t="s">
        <v>418</v>
      </c>
      <c r="H327" s="110">
        <f>SUM(I327:J327)</f>
        <v>19548.8</v>
      </c>
      <c r="I327" s="110">
        <v>19548.8</v>
      </c>
      <c r="J327" s="110"/>
    </row>
    <row r="328" spans="1:10" s="19" customFormat="1" ht="15.75" x14ac:dyDescent="0.25">
      <c r="A328" s="108" t="s">
        <v>355</v>
      </c>
      <c r="B328" s="116" t="s">
        <v>368</v>
      </c>
      <c r="C328" s="116" t="s">
        <v>63</v>
      </c>
      <c r="D328" s="116" t="s">
        <v>57</v>
      </c>
      <c r="E328" s="109" t="s">
        <v>438</v>
      </c>
      <c r="F328" s="109"/>
      <c r="G328" s="109" t="s">
        <v>434</v>
      </c>
      <c r="H328" s="110">
        <f t="shared" ref="H328:H329" si="49">SUM(I328:J328)</f>
        <v>4260</v>
      </c>
      <c r="I328" s="110">
        <f>I329</f>
        <v>4260</v>
      </c>
      <c r="J328" s="110"/>
    </row>
    <row r="329" spans="1:10" ht="31.5" x14ac:dyDescent="0.25">
      <c r="A329" s="108" t="s">
        <v>412</v>
      </c>
      <c r="B329" s="112" t="s">
        <v>368</v>
      </c>
      <c r="C329" s="112" t="s">
        <v>63</v>
      </c>
      <c r="D329" s="112" t="s">
        <v>57</v>
      </c>
      <c r="E329" s="109" t="s">
        <v>438</v>
      </c>
      <c r="F329" s="112"/>
      <c r="G329" s="112" t="s">
        <v>435</v>
      </c>
      <c r="H329" s="110">
        <f t="shared" si="49"/>
        <v>4260</v>
      </c>
      <c r="I329" s="127">
        <v>4260</v>
      </c>
      <c r="J329" s="127"/>
    </row>
    <row r="330" spans="1:10" s="107" customFormat="1" ht="15.75" x14ac:dyDescent="0.25">
      <c r="A330" s="114" t="s">
        <v>129</v>
      </c>
      <c r="B330" s="115" t="s">
        <v>368</v>
      </c>
      <c r="C330" s="115" t="s">
        <v>63</v>
      </c>
      <c r="D330" s="115" t="s">
        <v>59</v>
      </c>
      <c r="E330" s="104"/>
      <c r="F330" s="104"/>
      <c r="G330" s="104"/>
      <c r="H330" s="26">
        <f>SUM(I330:J330)</f>
        <v>56428.899999999994</v>
      </c>
      <c r="I330" s="26">
        <f>I331+I334+I339</f>
        <v>47356.7</v>
      </c>
      <c r="J330" s="26">
        <f>J331+J334+J339</f>
        <v>9072.2000000000007</v>
      </c>
    </row>
    <row r="331" spans="1:10" s="107" customFormat="1" ht="15.75" x14ac:dyDescent="0.25">
      <c r="A331" s="105" t="s">
        <v>721</v>
      </c>
      <c r="B331" s="118">
        <v>40</v>
      </c>
      <c r="C331" s="115" t="s">
        <v>63</v>
      </c>
      <c r="D331" s="115" t="s">
        <v>59</v>
      </c>
      <c r="E331" s="120">
        <v>5227000</v>
      </c>
      <c r="F331" s="120"/>
      <c r="G331" s="104"/>
      <c r="H331" s="26">
        <f t="shared" ref="H331:H332" si="50">SUM(I331:J331)</f>
        <v>9072.2000000000007</v>
      </c>
      <c r="I331" s="26"/>
      <c r="J331" s="26">
        <f>J332</f>
        <v>9072.2000000000007</v>
      </c>
    </row>
    <row r="332" spans="1:10" s="19" customFormat="1" ht="15.75" x14ac:dyDescent="0.25">
      <c r="A332" s="108" t="s">
        <v>392</v>
      </c>
      <c r="B332" s="122">
        <v>40</v>
      </c>
      <c r="C332" s="116" t="s">
        <v>63</v>
      </c>
      <c r="D332" s="116" t="s">
        <v>59</v>
      </c>
      <c r="E332" s="124">
        <v>5227000</v>
      </c>
      <c r="F332" s="124"/>
      <c r="G332" s="109" t="s">
        <v>400</v>
      </c>
      <c r="H332" s="110">
        <f t="shared" si="50"/>
        <v>9072.2000000000007</v>
      </c>
      <c r="I332" s="110"/>
      <c r="J332" s="110">
        <f>J333</f>
        <v>9072.2000000000007</v>
      </c>
    </row>
    <row r="333" spans="1:10" s="19" customFormat="1" ht="15.75" x14ac:dyDescent="0.25">
      <c r="A333" s="108" t="s">
        <v>393</v>
      </c>
      <c r="B333" s="122">
        <v>40</v>
      </c>
      <c r="C333" s="116" t="s">
        <v>63</v>
      </c>
      <c r="D333" s="116" t="s">
        <v>59</v>
      </c>
      <c r="E333" s="124">
        <v>5227000</v>
      </c>
      <c r="F333" s="124"/>
      <c r="G333" s="109" t="s">
        <v>395</v>
      </c>
      <c r="H333" s="110">
        <f>SUM(I333:J333)</f>
        <v>9072.2000000000007</v>
      </c>
      <c r="I333" s="110"/>
      <c r="J333" s="110">
        <v>9072.2000000000007</v>
      </c>
    </row>
    <row r="334" spans="1:10" s="107" customFormat="1" ht="15.75" x14ac:dyDescent="0.25">
      <c r="A334" s="105" t="s">
        <v>903</v>
      </c>
      <c r="B334" s="115" t="s">
        <v>368</v>
      </c>
      <c r="C334" s="115" t="s">
        <v>63</v>
      </c>
      <c r="D334" s="115" t="s">
        <v>59</v>
      </c>
      <c r="E334" s="104" t="s">
        <v>617</v>
      </c>
      <c r="F334" s="120"/>
      <c r="G334" s="104"/>
      <c r="H334" s="26">
        <f t="shared" ref="H334:H338" si="51">SUM(I334:J334)</f>
        <v>12929.6</v>
      </c>
      <c r="I334" s="26">
        <f>I335+I337</f>
        <v>12929.6</v>
      </c>
      <c r="J334" s="26"/>
    </row>
    <row r="335" spans="1:10" s="19" customFormat="1" ht="15.75" x14ac:dyDescent="0.25">
      <c r="A335" s="108" t="s">
        <v>392</v>
      </c>
      <c r="B335" s="115" t="s">
        <v>368</v>
      </c>
      <c r="C335" s="115" t="s">
        <v>63</v>
      </c>
      <c r="D335" s="115" t="s">
        <v>59</v>
      </c>
      <c r="E335" s="109" t="s">
        <v>617</v>
      </c>
      <c r="F335" s="124"/>
      <c r="G335" s="109" t="s">
        <v>400</v>
      </c>
      <c r="H335" s="110">
        <f t="shared" si="51"/>
        <v>10851</v>
      </c>
      <c r="I335" s="110">
        <f>I336</f>
        <v>10851</v>
      </c>
      <c r="J335" s="110"/>
    </row>
    <row r="336" spans="1:10" s="19" customFormat="1" ht="15.75" x14ac:dyDescent="0.25">
      <c r="A336" s="108" t="s">
        <v>393</v>
      </c>
      <c r="B336" s="116" t="s">
        <v>368</v>
      </c>
      <c r="C336" s="116" t="s">
        <v>63</v>
      </c>
      <c r="D336" s="116" t="s">
        <v>59</v>
      </c>
      <c r="E336" s="109" t="s">
        <v>617</v>
      </c>
      <c r="F336" s="109"/>
      <c r="G336" s="109" t="s">
        <v>395</v>
      </c>
      <c r="H336" s="110">
        <f t="shared" si="51"/>
        <v>10851</v>
      </c>
      <c r="I336" s="110">
        <v>10851</v>
      </c>
      <c r="J336" s="110"/>
    </row>
    <row r="337" spans="1:12" s="19" customFormat="1" ht="15.75" x14ac:dyDescent="0.25">
      <c r="A337" s="108" t="s">
        <v>663</v>
      </c>
      <c r="B337" s="115" t="s">
        <v>368</v>
      </c>
      <c r="C337" s="115" t="s">
        <v>63</v>
      </c>
      <c r="D337" s="115" t="s">
        <v>59</v>
      </c>
      <c r="E337" s="109" t="s">
        <v>617</v>
      </c>
      <c r="F337" s="109"/>
      <c r="G337" s="109" t="s">
        <v>662</v>
      </c>
      <c r="H337" s="110">
        <f t="shared" si="51"/>
        <v>2078.6</v>
      </c>
      <c r="I337" s="110">
        <f>I338</f>
        <v>2078.6</v>
      </c>
      <c r="J337" s="110"/>
    </row>
    <row r="338" spans="1:12" s="19" customFormat="1" ht="34.5" customHeight="1" x14ac:dyDescent="0.25">
      <c r="A338" s="108" t="s">
        <v>864</v>
      </c>
      <c r="B338" s="116" t="s">
        <v>368</v>
      </c>
      <c r="C338" s="116" t="s">
        <v>63</v>
      </c>
      <c r="D338" s="116" t="s">
        <v>59</v>
      </c>
      <c r="E338" s="109" t="s">
        <v>617</v>
      </c>
      <c r="F338" s="109"/>
      <c r="G338" s="109" t="s">
        <v>660</v>
      </c>
      <c r="H338" s="110">
        <f t="shared" si="51"/>
        <v>2078.6</v>
      </c>
      <c r="I338" s="110">
        <v>2078.6</v>
      </c>
      <c r="J338" s="110"/>
    </row>
    <row r="339" spans="1:12" s="19" customFormat="1" ht="15.75" x14ac:dyDescent="0.25">
      <c r="A339" s="105" t="s">
        <v>388</v>
      </c>
      <c r="B339" s="115" t="s">
        <v>368</v>
      </c>
      <c r="C339" s="115" t="s">
        <v>63</v>
      </c>
      <c r="D339" s="115" t="s">
        <v>59</v>
      </c>
      <c r="E339" s="120">
        <v>7950100</v>
      </c>
      <c r="F339" s="124"/>
      <c r="G339" s="109"/>
      <c r="H339" s="26">
        <f>H340+H346</f>
        <v>34427.1</v>
      </c>
      <c r="I339" s="26">
        <f t="shared" ref="I339:J339" si="52">I340+I346</f>
        <v>34427.1</v>
      </c>
      <c r="J339" s="26">
        <f t="shared" si="52"/>
        <v>0</v>
      </c>
    </row>
    <row r="340" spans="1:12" s="107" customFormat="1" ht="15.75" x14ac:dyDescent="0.25">
      <c r="A340" s="67" t="s">
        <v>902</v>
      </c>
      <c r="B340" s="115" t="s">
        <v>368</v>
      </c>
      <c r="C340" s="115" t="s">
        <v>63</v>
      </c>
      <c r="D340" s="115" t="s">
        <v>59</v>
      </c>
      <c r="E340" s="104" t="s">
        <v>440</v>
      </c>
      <c r="F340" s="104"/>
      <c r="G340" s="104"/>
      <c r="H340" s="26">
        <f>H341+H344</f>
        <v>33419</v>
      </c>
      <c r="I340" s="26">
        <f>I341+I344</f>
        <v>33419</v>
      </c>
      <c r="J340" s="26">
        <f t="shared" ref="J340" si="53">J341</f>
        <v>0</v>
      </c>
    </row>
    <row r="341" spans="1:12" s="19" customFormat="1" ht="15.75" x14ac:dyDescent="0.25">
      <c r="A341" s="108" t="s">
        <v>392</v>
      </c>
      <c r="B341" s="116" t="s">
        <v>368</v>
      </c>
      <c r="C341" s="116" t="s">
        <v>63</v>
      </c>
      <c r="D341" s="116" t="s">
        <v>59</v>
      </c>
      <c r="E341" s="109" t="s">
        <v>440</v>
      </c>
      <c r="F341" s="109"/>
      <c r="G341" s="109" t="s">
        <v>400</v>
      </c>
      <c r="H341" s="110">
        <f>H342+H343</f>
        <v>25919</v>
      </c>
      <c r="I341" s="110">
        <f>I342+I343</f>
        <v>25919</v>
      </c>
      <c r="J341" s="110">
        <f>J342+J343</f>
        <v>0</v>
      </c>
    </row>
    <row r="342" spans="1:12" s="19" customFormat="1" ht="15.75" x14ac:dyDescent="0.25">
      <c r="A342" s="108" t="s">
        <v>393</v>
      </c>
      <c r="B342" s="116" t="s">
        <v>368</v>
      </c>
      <c r="C342" s="116" t="s">
        <v>63</v>
      </c>
      <c r="D342" s="116" t="s">
        <v>59</v>
      </c>
      <c r="E342" s="109" t="s">
        <v>440</v>
      </c>
      <c r="F342" s="109"/>
      <c r="G342" s="109" t="s">
        <v>395</v>
      </c>
      <c r="H342" s="110">
        <f>SUM(I342:J342)</f>
        <v>25919</v>
      </c>
      <c r="I342" s="110">
        <v>25919</v>
      </c>
      <c r="J342" s="110"/>
    </row>
    <row r="343" spans="1:12" s="19" customFormat="1" ht="15.75" hidden="1" x14ac:dyDescent="0.25">
      <c r="A343" s="108" t="s">
        <v>393</v>
      </c>
      <c r="B343" s="116" t="s">
        <v>368</v>
      </c>
      <c r="C343" s="116" t="s">
        <v>63</v>
      </c>
      <c r="D343" s="116" t="s">
        <v>59</v>
      </c>
      <c r="E343" s="109" t="s">
        <v>440</v>
      </c>
      <c r="F343" s="109"/>
      <c r="G343" s="109" t="s">
        <v>395</v>
      </c>
      <c r="H343" s="110">
        <f>SUM(I343:J343)</f>
        <v>0</v>
      </c>
      <c r="I343" s="110"/>
      <c r="J343" s="110"/>
    </row>
    <row r="344" spans="1:12" s="19" customFormat="1" ht="15.75" x14ac:dyDescent="0.25">
      <c r="A344" s="108" t="s">
        <v>355</v>
      </c>
      <c r="B344" s="116" t="s">
        <v>368</v>
      </c>
      <c r="C344" s="116" t="s">
        <v>63</v>
      </c>
      <c r="D344" s="116" t="s">
        <v>59</v>
      </c>
      <c r="E344" s="109" t="s">
        <v>440</v>
      </c>
      <c r="F344" s="109"/>
      <c r="G344" s="109" t="s">
        <v>434</v>
      </c>
      <c r="H344" s="110">
        <f>H345</f>
        <v>7500</v>
      </c>
      <c r="I344" s="110">
        <f t="shared" ref="I344:J344" si="54">I345</f>
        <v>7500</v>
      </c>
      <c r="J344" s="110">
        <f t="shared" si="54"/>
        <v>0</v>
      </c>
    </row>
    <row r="345" spans="1:12" s="19" customFormat="1" ht="31.5" x14ac:dyDescent="0.25">
      <c r="A345" s="108" t="s">
        <v>412</v>
      </c>
      <c r="B345" s="116" t="s">
        <v>368</v>
      </c>
      <c r="C345" s="116" t="s">
        <v>63</v>
      </c>
      <c r="D345" s="116" t="s">
        <v>59</v>
      </c>
      <c r="E345" s="109" t="s">
        <v>440</v>
      </c>
      <c r="F345" s="109"/>
      <c r="G345" s="109" t="s">
        <v>435</v>
      </c>
      <c r="H345" s="110">
        <f>I345+J345</f>
        <v>7500</v>
      </c>
      <c r="I345" s="110">
        <v>7500</v>
      </c>
      <c r="J345" s="110"/>
    </row>
    <row r="346" spans="1:12" s="107" customFormat="1" ht="15.75" x14ac:dyDescent="0.25">
      <c r="A346" s="105" t="s">
        <v>873</v>
      </c>
      <c r="B346" s="115" t="s">
        <v>368</v>
      </c>
      <c r="C346" s="115" t="s">
        <v>63</v>
      </c>
      <c r="D346" s="115" t="s">
        <v>59</v>
      </c>
      <c r="E346" s="104" t="s">
        <v>664</v>
      </c>
      <c r="F346" s="104"/>
      <c r="G346" s="104"/>
      <c r="H346" s="26">
        <f>H347</f>
        <v>1008.1</v>
      </c>
      <c r="I346" s="26">
        <f t="shared" ref="I346:J346" si="55">I347</f>
        <v>1008.1</v>
      </c>
      <c r="J346" s="26">
        <f t="shared" si="55"/>
        <v>0</v>
      </c>
    </row>
    <row r="347" spans="1:12" s="19" customFormat="1" ht="15.75" x14ac:dyDescent="0.25">
      <c r="A347" s="108" t="s">
        <v>392</v>
      </c>
      <c r="B347" s="116" t="s">
        <v>368</v>
      </c>
      <c r="C347" s="116" t="s">
        <v>63</v>
      </c>
      <c r="D347" s="116" t="s">
        <v>59</v>
      </c>
      <c r="E347" s="109" t="s">
        <v>664</v>
      </c>
      <c r="F347" s="109"/>
      <c r="G347" s="109" t="s">
        <v>400</v>
      </c>
      <c r="H347" s="110">
        <f>I347+J347</f>
        <v>1008.1</v>
      </c>
      <c r="I347" s="110">
        <f>I348</f>
        <v>1008.1</v>
      </c>
      <c r="J347" s="110"/>
    </row>
    <row r="348" spans="1:12" s="19" customFormat="1" ht="15.75" x14ac:dyDescent="0.25">
      <c r="A348" s="108" t="s">
        <v>393</v>
      </c>
      <c r="B348" s="116" t="s">
        <v>368</v>
      </c>
      <c r="C348" s="116" t="s">
        <v>63</v>
      </c>
      <c r="D348" s="116" t="s">
        <v>59</v>
      </c>
      <c r="E348" s="109" t="s">
        <v>664</v>
      </c>
      <c r="F348" s="109"/>
      <c r="G348" s="109" t="s">
        <v>395</v>
      </c>
      <c r="H348" s="110">
        <f t="shared" ref="H348" si="56">I348+J348</f>
        <v>1008.1</v>
      </c>
      <c r="I348" s="110">
        <v>1008.1</v>
      </c>
      <c r="J348" s="110"/>
    </row>
    <row r="349" spans="1:12" s="107" customFormat="1" ht="15.75" x14ac:dyDescent="0.25">
      <c r="A349" s="105" t="s">
        <v>248</v>
      </c>
      <c r="B349" s="104" t="s">
        <v>368</v>
      </c>
      <c r="C349" s="104" t="s">
        <v>69</v>
      </c>
      <c r="D349" s="104"/>
      <c r="E349" s="104"/>
      <c r="F349" s="104"/>
      <c r="G349" s="104"/>
      <c r="H349" s="26">
        <f t="shared" ref="H349:H380" si="57">SUM(I349:J349)</f>
        <v>274958</v>
      </c>
      <c r="I349" s="26">
        <f>I350+I372+I398</f>
        <v>156832.4</v>
      </c>
      <c r="J349" s="26">
        <f>J350+J372+J398</f>
        <v>118125.6</v>
      </c>
      <c r="L349" s="322"/>
    </row>
    <row r="350" spans="1:12" s="107" customFormat="1" ht="15.75" x14ac:dyDescent="0.25">
      <c r="A350" s="105" t="s">
        <v>133</v>
      </c>
      <c r="B350" s="104" t="s">
        <v>368</v>
      </c>
      <c r="C350" s="104" t="s">
        <v>69</v>
      </c>
      <c r="D350" s="104" t="s">
        <v>55</v>
      </c>
      <c r="E350" s="104"/>
      <c r="F350" s="104"/>
      <c r="G350" s="104"/>
      <c r="H350" s="26">
        <f t="shared" si="57"/>
        <v>154351.5</v>
      </c>
      <c r="I350" s="26">
        <f>I354+I365+I351</f>
        <v>39444.899999999994</v>
      </c>
      <c r="J350" s="26">
        <f>J354+J365</f>
        <v>114906.6</v>
      </c>
    </row>
    <row r="351" spans="1:12" s="107" customFormat="1" ht="31.5" x14ac:dyDescent="0.25">
      <c r="A351" s="114" t="s">
        <v>591</v>
      </c>
      <c r="B351" s="115" t="s">
        <v>368</v>
      </c>
      <c r="C351" s="115" t="s">
        <v>69</v>
      </c>
      <c r="D351" s="115" t="s">
        <v>55</v>
      </c>
      <c r="E351" s="104" t="s">
        <v>592</v>
      </c>
      <c r="F351" s="104"/>
      <c r="G351" s="104"/>
      <c r="H351" s="26">
        <f>H352</f>
        <v>157.5</v>
      </c>
      <c r="I351" s="26">
        <f t="shared" ref="I351:J352" si="58">I352</f>
        <v>157.5</v>
      </c>
      <c r="J351" s="26">
        <f t="shared" si="58"/>
        <v>0</v>
      </c>
    </row>
    <row r="352" spans="1:12" s="107" customFormat="1" ht="15.75" x14ac:dyDescent="0.25">
      <c r="A352" s="108" t="s">
        <v>415</v>
      </c>
      <c r="B352" s="116" t="s">
        <v>368</v>
      </c>
      <c r="C352" s="116" t="s">
        <v>69</v>
      </c>
      <c r="D352" s="116" t="s">
        <v>55</v>
      </c>
      <c r="E352" s="109" t="s">
        <v>491</v>
      </c>
      <c r="F352" s="109"/>
      <c r="G352" s="109" t="s">
        <v>416</v>
      </c>
      <c r="H352" s="110">
        <f>H353</f>
        <v>157.5</v>
      </c>
      <c r="I352" s="110">
        <f t="shared" si="58"/>
        <v>157.5</v>
      </c>
      <c r="J352" s="26">
        <f t="shared" si="58"/>
        <v>0</v>
      </c>
    </row>
    <row r="353" spans="1:10" s="107" customFormat="1" ht="31.5" x14ac:dyDescent="0.25">
      <c r="A353" s="108" t="s">
        <v>417</v>
      </c>
      <c r="B353" s="116" t="s">
        <v>368</v>
      </c>
      <c r="C353" s="116" t="s">
        <v>69</v>
      </c>
      <c r="D353" s="116" t="s">
        <v>55</v>
      </c>
      <c r="E353" s="109" t="s">
        <v>491</v>
      </c>
      <c r="F353" s="109"/>
      <c r="G353" s="109" t="s">
        <v>418</v>
      </c>
      <c r="H353" s="110">
        <f>I353+J353</f>
        <v>157.5</v>
      </c>
      <c r="I353" s="110">
        <v>157.5</v>
      </c>
      <c r="J353" s="26"/>
    </row>
    <row r="354" spans="1:10" s="107" customFormat="1" ht="15.75" x14ac:dyDescent="0.25">
      <c r="A354" s="105" t="s">
        <v>410</v>
      </c>
      <c r="B354" s="104" t="s">
        <v>368</v>
      </c>
      <c r="C354" s="104" t="s">
        <v>69</v>
      </c>
      <c r="D354" s="104" t="s">
        <v>55</v>
      </c>
      <c r="E354" s="104" t="s">
        <v>442</v>
      </c>
      <c r="F354" s="104"/>
      <c r="G354" s="104"/>
      <c r="H354" s="26">
        <f>SUM(I354:J354)</f>
        <v>114906.6</v>
      </c>
      <c r="I354" s="26">
        <f>SUM(I363+I356+I360)</f>
        <v>0</v>
      </c>
      <c r="J354" s="26">
        <f>J355+J358</f>
        <v>114906.6</v>
      </c>
    </row>
    <row r="355" spans="1:10" s="131" customFormat="1" ht="15.75" x14ac:dyDescent="0.25">
      <c r="A355" s="128" t="s">
        <v>901</v>
      </c>
      <c r="B355" s="104" t="s">
        <v>368</v>
      </c>
      <c r="C355" s="104" t="s">
        <v>69</v>
      </c>
      <c r="D355" s="104" t="s">
        <v>55</v>
      </c>
      <c r="E355" s="104" t="s">
        <v>545</v>
      </c>
      <c r="F355" s="129"/>
      <c r="G355" s="129"/>
      <c r="H355" s="26">
        <f>H356</f>
        <v>34648.300000000003</v>
      </c>
      <c r="I355" s="130"/>
      <c r="J355" s="26">
        <f>J356</f>
        <v>34648.300000000003</v>
      </c>
    </row>
    <row r="356" spans="1:10" s="19" customFormat="1" ht="15.75" x14ac:dyDescent="0.25">
      <c r="A356" s="108" t="s">
        <v>443</v>
      </c>
      <c r="B356" s="109" t="s">
        <v>368</v>
      </c>
      <c r="C356" s="109" t="s">
        <v>69</v>
      </c>
      <c r="D356" s="109" t="s">
        <v>55</v>
      </c>
      <c r="E356" s="109" t="s">
        <v>545</v>
      </c>
      <c r="F356" s="109"/>
      <c r="G356" s="109" t="s">
        <v>445</v>
      </c>
      <c r="H356" s="110">
        <f>SUM(I356:J356)</f>
        <v>34648.300000000003</v>
      </c>
      <c r="I356" s="110">
        <f>I357</f>
        <v>0</v>
      </c>
      <c r="J356" s="110">
        <f>J357</f>
        <v>34648.300000000003</v>
      </c>
    </row>
    <row r="357" spans="1:10" s="19" customFormat="1" ht="31.5" x14ac:dyDescent="0.25">
      <c r="A357" s="108" t="s">
        <v>594</v>
      </c>
      <c r="B357" s="109" t="s">
        <v>368</v>
      </c>
      <c r="C357" s="109" t="s">
        <v>69</v>
      </c>
      <c r="D357" s="109" t="s">
        <v>55</v>
      </c>
      <c r="E357" s="109" t="s">
        <v>545</v>
      </c>
      <c r="F357" s="109"/>
      <c r="G357" s="109" t="s">
        <v>418</v>
      </c>
      <c r="H357" s="110">
        <f t="shared" si="57"/>
        <v>34648.300000000003</v>
      </c>
      <c r="I357" s="110"/>
      <c r="J357" s="110">
        <v>34648.300000000003</v>
      </c>
    </row>
    <row r="358" spans="1:10" s="107" customFormat="1" ht="15.75" x14ac:dyDescent="0.25">
      <c r="A358" s="105" t="s">
        <v>842</v>
      </c>
      <c r="B358" s="104" t="s">
        <v>368</v>
      </c>
      <c r="C358" s="104" t="s">
        <v>69</v>
      </c>
      <c r="D358" s="104" t="s">
        <v>55</v>
      </c>
      <c r="E358" s="104" t="s">
        <v>654</v>
      </c>
      <c r="F358" s="104"/>
      <c r="G358" s="104"/>
      <c r="H358" s="26">
        <f>H359+H362</f>
        <v>80258.3</v>
      </c>
      <c r="I358" s="26">
        <f t="shared" ref="I358:J358" si="59">I359+I362</f>
        <v>0</v>
      </c>
      <c r="J358" s="26">
        <f t="shared" si="59"/>
        <v>80258.3</v>
      </c>
    </row>
    <row r="359" spans="1:10" s="107" customFormat="1" ht="31.5" x14ac:dyDescent="0.25">
      <c r="A359" s="105" t="s">
        <v>900</v>
      </c>
      <c r="B359" s="104" t="s">
        <v>368</v>
      </c>
      <c r="C359" s="104" t="s">
        <v>69</v>
      </c>
      <c r="D359" s="104" t="s">
        <v>55</v>
      </c>
      <c r="E359" s="104" t="s">
        <v>546</v>
      </c>
      <c r="F359" s="104"/>
      <c r="G359" s="104"/>
      <c r="H359" s="26">
        <f>H360</f>
        <v>25387.5</v>
      </c>
      <c r="I359" s="26">
        <f t="shared" ref="I359:J359" si="60">I360</f>
        <v>0</v>
      </c>
      <c r="J359" s="26">
        <f t="shared" si="60"/>
        <v>25387.5</v>
      </c>
    </row>
    <row r="360" spans="1:10" s="107" customFormat="1" ht="15.75" x14ac:dyDescent="0.25">
      <c r="A360" s="126" t="s">
        <v>538</v>
      </c>
      <c r="B360" s="109" t="s">
        <v>368</v>
      </c>
      <c r="C360" s="109" t="s">
        <v>69</v>
      </c>
      <c r="D360" s="109" t="s">
        <v>55</v>
      </c>
      <c r="E360" s="109" t="s">
        <v>546</v>
      </c>
      <c r="F360" s="109"/>
      <c r="G360" s="109" t="s">
        <v>400</v>
      </c>
      <c r="H360" s="110">
        <f>SUM(I360:J360)</f>
        <v>25387.5</v>
      </c>
      <c r="I360" s="110">
        <f>I361</f>
        <v>0</v>
      </c>
      <c r="J360" s="110">
        <f>J361</f>
        <v>25387.5</v>
      </c>
    </row>
    <row r="361" spans="1:10" s="107" customFormat="1" ht="15.75" x14ac:dyDescent="0.25">
      <c r="A361" s="126" t="s">
        <v>539</v>
      </c>
      <c r="B361" s="109" t="s">
        <v>368</v>
      </c>
      <c r="C361" s="109" t="s">
        <v>69</v>
      </c>
      <c r="D361" s="109" t="s">
        <v>55</v>
      </c>
      <c r="E361" s="109" t="s">
        <v>546</v>
      </c>
      <c r="F361" s="109"/>
      <c r="G361" s="109" t="s">
        <v>547</v>
      </c>
      <c r="H361" s="110">
        <f>SUM(I361:J361)</f>
        <v>25387.5</v>
      </c>
      <c r="I361" s="110"/>
      <c r="J361" s="110">
        <v>25387.5</v>
      </c>
    </row>
    <row r="362" spans="1:10" s="107" customFormat="1" ht="15.75" x14ac:dyDescent="0.25">
      <c r="A362" s="132" t="s">
        <v>897</v>
      </c>
      <c r="B362" s="104" t="s">
        <v>368</v>
      </c>
      <c r="C362" s="104" t="s">
        <v>69</v>
      </c>
      <c r="D362" s="104" t="s">
        <v>55</v>
      </c>
      <c r="E362" s="104" t="s">
        <v>444</v>
      </c>
      <c r="F362" s="104"/>
      <c r="G362" s="104"/>
      <c r="H362" s="26">
        <f>H363</f>
        <v>54870.8</v>
      </c>
      <c r="I362" s="26">
        <f t="shared" ref="I362:J362" si="61">I363</f>
        <v>0</v>
      </c>
      <c r="J362" s="26">
        <f t="shared" si="61"/>
        <v>54870.8</v>
      </c>
    </row>
    <row r="363" spans="1:10" s="19" customFormat="1" ht="15.75" x14ac:dyDescent="0.25">
      <c r="A363" s="108" t="s">
        <v>443</v>
      </c>
      <c r="B363" s="109" t="s">
        <v>368</v>
      </c>
      <c r="C363" s="109" t="s">
        <v>69</v>
      </c>
      <c r="D363" s="109" t="s">
        <v>55</v>
      </c>
      <c r="E363" s="109" t="s">
        <v>444</v>
      </c>
      <c r="F363" s="109"/>
      <c r="G363" s="109" t="s">
        <v>445</v>
      </c>
      <c r="H363" s="110">
        <f>SUM(I363:J363)</f>
        <v>54870.8</v>
      </c>
      <c r="I363" s="110">
        <f>I364</f>
        <v>0</v>
      </c>
      <c r="J363" s="110">
        <f>SUM(J364)</f>
        <v>54870.8</v>
      </c>
    </row>
    <row r="364" spans="1:10" s="19" customFormat="1" ht="31.5" x14ac:dyDescent="0.25">
      <c r="A364" s="108" t="s">
        <v>594</v>
      </c>
      <c r="B364" s="109" t="s">
        <v>368</v>
      </c>
      <c r="C364" s="109" t="s">
        <v>69</v>
      </c>
      <c r="D364" s="109" t="s">
        <v>55</v>
      </c>
      <c r="E364" s="109" t="s">
        <v>444</v>
      </c>
      <c r="F364" s="109"/>
      <c r="G364" s="109" t="s">
        <v>418</v>
      </c>
      <c r="H364" s="110">
        <f>SUM(I364:J364)</f>
        <v>54870.8</v>
      </c>
      <c r="I364" s="110"/>
      <c r="J364" s="110">
        <v>54870.8</v>
      </c>
    </row>
    <row r="365" spans="1:10" s="107" customFormat="1" ht="15.75" x14ac:dyDescent="0.25">
      <c r="A365" s="105" t="s">
        <v>388</v>
      </c>
      <c r="B365" s="104" t="s">
        <v>368</v>
      </c>
      <c r="C365" s="104" t="s">
        <v>69</v>
      </c>
      <c r="D365" s="104" t="s">
        <v>55</v>
      </c>
      <c r="E365" s="104" t="s">
        <v>389</v>
      </c>
      <c r="F365" s="104"/>
      <c r="G365" s="104"/>
      <c r="H365" s="26">
        <f>H366+H369</f>
        <v>39287.399999999994</v>
      </c>
      <c r="I365" s="26">
        <f>I366+I369</f>
        <v>39287.399999999994</v>
      </c>
      <c r="J365" s="26"/>
    </row>
    <row r="366" spans="1:10" s="107" customFormat="1" ht="38.25" customHeight="1" x14ac:dyDescent="0.25">
      <c r="A366" s="105" t="s">
        <v>852</v>
      </c>
      <c r="B366" s="104" t="s">
        <v>368</v>
      </c>
      <c r="C366" s="104" t="s">
        <v>69</v>
      </c>
      <c r="D366" s="104" t="s">
        <v>55</v>
      </c>
      <c r="E366" s="104" t="s">
        <v>446</v>
      </c>
      <c r="F366" s="104"/>
      <c r="G366" s="104"/>
      <c r="H366" s="26">
        <f>H367</f>
        <v>16689.3</v>
      </c>
      <c r="I366" s="26">
        <f>I367</f>
        <v>16689.3</v>
      </c>
      <c r="J366" s="26"/>
    </row>
    <row r="367" spans="1:10" s="107" customFormat="1" ht="15.75" x14ac:dyDescent="0.25">
      <c r="A367" s="108" t="s">
        <v>443</v>
      </c>
      <c r="B367" s="109" t="s">
        <v>368</v>
      </c>
      <c r="C367" s="109" t="s">
        <v>69</v>
      </c>
      <c r="D367" s="109" t="s">
        <v>55</v>
      </c>
      <c r="E367" s="109" t="s">
        <v>446</v>
      </c>
      <c r="F367" s="109"/>
      <c r="G367" s="109" t="s">
        <v>445</v>
      </c>
      <c r="H367" s="110">
        <f t="shared" si="57"/>
        <v>16689.3</v>
      </c>
      <c r="I367" s="110">
        <f>I368</f>
        <v>16689.3</v>
      </c>
      <c r="J367" s="26"/>
    </row>
    <row r="368" spans="1:10" s="19" customFormat="1" ht="31.5" x14ac:dyDescent="0.25">
      <c r="A368" s="108" t="s">
        <v>594</v>
      </c>
      <c r="B368" s="109" t="s">
        <v>368</v>
      </c>
      <c r="C368" s="109" t="s">
        <v>69</v>
      </c>
      <c r="D368" s="109" t="s">
        <v>55</v>
      </c>
      <c r="E368" s="109" t="s">
        <v>446</v>
      </c>
      <c r="F368" s="109"/>
      <c r="G368" s="109" t="s">
        <v>418</v>
      </c>
      <c r="H368" s="110">
        <f t="shared" si="57"/>
        <v>16689.3</v>
      </c>
      <c r="I368" s="110">
        <v>16689.3</v>
      </c>
      <c r="J368" s="110"/>
    </row>
    <row r="369" spans="1:10" s="107" customFormat="1" ht="49.5" customHeight="1" x14ac:dyDescent="0.25">
      <c r="A369" s="105" t="s">
        <v>899</v>
      </c>
      <c r="B369" s="104" t="s">
        <v>368</v>
      </c>
      <c r="C369" s="104" t="s">
        <v>69</v>
      </c>
      <c r="D369" s="104" t="s">
        <v>55</v>
      </c>
      <c r="E369" s="104" t="s">
        <v>651</v>
      </c>
      <c r="F369" s="104"/>
      <c r="G369" s="104"/>
      <c r="H369" s="26">
        <f>H370</f>
        <v>22598.1</v>
      </c>
      <c r="I369" s="26">
        <f>I370</f>
        <v>22598.1</v>
      </c>
      <c r="J369" s="26"/>
    </row>
    <row r="370" spans="1:10" s="19" customFormat="1" ht="15.75" x14ac:dyDescent="0.25">
      <c r="A370" s="108" t="s">
        <v>392</v>
      </c>
      <c r="B370" s="109" t="s">
        <v>368</v>
      </c>
      <c r="C370" s="109" t="s">
        <v>69</v>
      </c>
      <c r="D370" s="109" t="s">
        <v>55</v>
      </c>
      <c r="E370" s="109" t="s">
        <v>651</v>
      </c>
      <c r="F370" s="109"/>
      <c r="G370" s="109" t="s">
        <v>400</v>
      </c>
      <c r="H370" s="110">
        <f>H371</f>
        <v>22598.1</v>
      </c>
      <c r="I370" s="110">
        <f>I371</f>
        <v>22598.1</v>
      </c>
      <c r="J370" s="110"/>
    </row>
    <row r="371" spans="1:10" s="19" customFormat="1" ht="15.75" x14ac:dyDescent="0.25">
      <c r="A371" s="108" t="s">
        <v>708</v>
      </c>
      <c r="B371" s="109" t="s">
        <v>368</v>
      </c>
      <c r="C371" s="109" t="s">
        <v>69</v>
      </c>
      <c r="D371" s="109" t="s">
        <v>55</v>
      </c>
      <c r="E371" s="109" t="s">
        <v>651</v>
      </c>
      <c r="F371" s="109"/>
      <c r="G371" s="109" t="s">
        <v>547</v>
      </c>
      <c r="H371" s="110">
        <f t="shared" si="57"/>
        <v>22598.1</v>
      </c>
      <c r="I371" s="110">
        <v>22598.1</v>
      </c>
      <c r="J371" s="110"/>
    </row>
    <row r="372" spans="1:10" s="107" customFormat="1" ht="15.75" x14ac:dyDescent="0.25">
      <c r="A372" s="105" t="s">
        <v>135</v>
      </c>
      <c r="B372" s="104" t="s">
        <v>368</v>
      </c>
      <c r="C372" s="104" t="s">
        <v>69</v>
      </c>
      <c r="D372" s="104" t="s">
        <v>57</v>
      </c>
      <c r="E372" s="104"/>
      <c r="F372" s="104"/>
      <c r="G372" s="104"/>
      <c r="H372" s="26">
        <f t="shared" si="57"/>
        <v>118651.7</v>
      </c>
      <c r="I372" s="26">
        <f>I373+I378+I384+I391</f>
        <v>115660.5</v>
      </c>
      <c r="J372" s="26">
        <f>J373+J378+J384+J391</f>
        <v>2991.2</v>
      </c>
    </row>
    <row r="373" spans="1:10" s="107" customFormat="1" ht="31.5" x14ac:dyDescent="0.25">
      <c r="A373" s="114" t="s">
        <v>593</v>
      </c>
      <c r="B373" s="115" t="s">
        <v>368</v>
      </c>
      <c r="C373" s="115" t="s">
        <v>69</v>
      </c>
      <c r="D373" s="115" t="s">
        <v>57</v>
      </c>
      <c r="E373" s="104" t="s">
        <v>491</v>
      </c>
      <c r="F373" s="104"/>
      <c r="G373" s="104"/>
      <c r="H373" s="26">
        <f>H374+H376</f>
        <v>2563.1</v>
      </c>
      <c r="I373" s="26">
        <f>I374+I376</f>
        <v>2563.1</v>
      </c>
      <c r="J373" s="26">
        <f t="shared" ref="I373:J374" si="62">J374</f>
        <v>0</v>
      </c>
    </row>
    <row r="374" spans="1:10" s="107" customFormat="1" ht="15.75" x14ac:dyDescent="0.25">
      <c r="A374" s="108" t="s">
        <v>392</v>
      </c>
      <c r="B374" s="116" t="s">
        <v>368</v>
      </c>
      <c r="C374" s="116" t="s">
        <v>69</v>
      </c>
      <c r="D374" s="116" t="s">
        <v>57</v>
      </c>
      <c r="E374" s="109" t="s">
        <v>491</v>
      </c>
      <c r="F374" s="104"/>
      <c r="G374" s="109" t="s">
        <v>400</v>
      </c>
      <c r="H374" s="110">
        <f>H375</f>
        <v>248.4</v>
      </c>
      <c r="I374" s="110">
        <f t="shared" si="62"/>
        <v>248.4</v>
      </c>
      <c r="J374" s="110">
        <f t="shared" si="62"/>
        <v>0</v>
      </c>
    </row>
    <row r="375" spans="1:10" s="107" customFormat="1" ht="15.75" x14ac:dyDescent="0.25">
      <c r="A375" s="108" t="s">
        <v>393</v>
      </c>
      <c r="B375" s="116" t="s">
        <v>368</v>
      </c>
      <c r="C375" s="116" t="s">
        <v>69</v>
      </c>
      <c r="D375" s="116" t="s">
        <v>57</v>
      </c>
      <c r="E375" s="109" t="s">
        <v>491</v>
      </c>
      <c r="F375" s="104"/>
      <c r="G375" s="109" t="s">
        <v>395</v>
      </c>
      <c r="H375" s="110">
        <f>SUM(I375:J375)</f>
        <v>248.4</v>
      </c>
      <c r="I375" s="110">
        <v>248.4</v>
      </c>
      <c r="J375" s="26"/>
    </row>
    <row r="376" spans="1:10" s="107" customFormat="1" ht="15.75" x14ac:dyDescent="0.25">
      <c r="A376" s="108" t="s">
        <v>443</v>
      </c>
      <c r="B376" s="116" t="s">
        <v>368</v>
      </c>
      <c r="C376" s="116" t="s">
        <v>69</v>
      </c>
      <c r="D376" s="116" t="s">
        <v>57</v>
      </c>
      <c r="E376" s="109" t="s">
        <v>491</v>
      </c>
      <c r="F376" s="104"/>
      <c r="G376" s="109" t="s">
        <v>445</v>
      </c>
      <c r="H376" s="110">
        <f t="shared" ref="H376:H377" si="63">SUM(I376:J376)</f>
        <v>2314.6999999999998</v>
      </c>
      <c r="I376" s="110">
        <f>I377</f>
        <v>2314.6999999999998</v>
      </c>
      <c r="J376" s="26"/>
    </row>
    <row r="377" spans="1:10" s="107" customFormat="1" ht="31.5" x14ac:dyDescent="0.25">
      <c r="A377" s="108" t="s">
        <v>594</v>
      </c>
      <c r="B377" s="116" t="s">
        <v>368</v>
      </c>
      <c r="C377" s="116" t="s">
        <v>69</v>
      </c>
      <c r="D377" s="116" t="s">
        <v>57</v>
      </c>
      <c r="E377" s="109" t="s">
        <v>491</v>
      </c>
      <c r="F377" s="104"/>
      <c r="G377" s="109" t="s">
        <v>418</v>
      </c>
      <c r="H377" s="110">
        <f t="shared" si="63"/>
        <v>2314.6999999999998</v>
      </c>
      <c r="I377" s="110">
        <v>2314.6999999999998</v>
      </c>
      <c r="J377" s="26"/>
    </row>
    <row r="378" spans="1:10" s="107" customFormat="1" ht="15.75" x14ac:dyDescent="0.25">
      <c r="A378" s="105" t="s">
        <v>447</v>
      </c>
      <c r="B378" s="104" t="s">
        <v>368</v>
      </c>
      <c r="C378" s="104" t="s">
        <v>69</v>
      </c>
      <c r="D378" s="104" t="s">
        <v>57</v>
      </c>
      <c r="E378" s="104" t="s">
        <v>448</v>
      </c>
      <c r="F378" s="104"/>
      <c r="G378" s="104" t="s">
        <v>237</v>
      </c>
      <c r="H378" s="26">
        <f t="shared" si="57"/>
        <v>111444.4</v>
      </c>
      <c r="I378" s="26">
        <f>I379+I382</f>
        <v>111444.4</v>
      </c>
      <c r="J378" s="26">
        <f>J379+J382</f>
        <v>0</v>
      </c>
    </row>
    <row r="379" spans="1:10" s="107" customFormat="1" ht="15.75" x14ac:dyDescent="0.25">
      <c r="A379" s="108" t="s">
        <v>406</v>
      </c>
      <c r="B379" s="109" t="s">
        <v>368</v>
      </c>
      <c r="C379" s="109" t="s">
        <v>69</v>
      </c>
      <c r="D379" s="109" t="s">
        <v>57</v>
      </c>
      <c r="E379" s="109" t="s">
        <v>405</v>
      </c>
      <c r="F379" s="109"/>
      <c r="G379" s="109">
        <v>610</v>
      </c>
      <c r="H379" s="110">
        <f t="shared" si="57"/>
        <v>111423.2</v>
      </c>
      <c r="I379" s="110">
        <f>SUM(I380:I381)</f>
        <v>111423.2</v>
      </c>
      <c r="J379" s="26"/>
    </row>
    <row r="380" spans="1:10" s="107" customFormat="1" ht="31.5" x14ac:dyDescent="0.25">
      <c r="A380" s="108" t="s">
        <v>407</v>
      </c>
      <c r="B380" s="109" t="s">
        <v>368</v>
      </c>
      <c r="C380" s="109" t="s">
        <v>69</v>
      </c>
      <c r="D380" s="109" t="s">
        <v>57</v>
      </c>
      <c r="E380" s="109" t="s">
        <v>405</v>
      </c>
      <c r="F380" s="109"/>
      <c r="G380" s="109">
        <v>611</v>
      </c>
      <c r="H380" s="110">
        <f t="shared" si="57"/>
        <v>107858.9</v>
      </c>
      <c r="I380" s="110">
        <v>107858.9</v>
      </c>
      <c r="J380" s="26"/>
    </row>
    <row r="381" spans="1:10" s="107" customFormat="1" ht="15.75" x14ac:dyDescent="0.25">
      <c r="A381" s="108" t="s">
        <v>408</v>
      </c>
      <c r="B381" s="109" t="s">
        <v>368</v>
      </c>
      <c r="C381" s="109" t="s">
        <v>69</v>
      </c>
      <c r="D381" s="109" t="s">
        <v>57</v>
      </c>
      <c r="E381" s="109" t="s">
        <v>405</v>
      </c>
      <c r="F381" s="109"/>
      <c r="G381" s="109" t="s">
        <v>409</v>
      </c>
      <c r="H381" s="110">
        <f>SUM(I381:J381)</f>
        <v>3564.3</v>
      </c>
      <c r="I381" s="110">
        <v>3564.3</v>
      </c>
      <c r="J381" s="26"/>
    </row>
    <row r="382" spans="1:10" s="107" customFormat="1" ht="15.75" x14ac:dyDescent="0.25">
      <c r="A382" s="111" t="s">
        <v>356</v>
      </c>
      <c r="B382" s="109" t="s">
        <v>368</v>
      </c>
      <c r="C382" s="109" t="s">
        <v>69</v>
      </c>
      <c r="D382" s="109" t="s">
        <v>57</v>
      </c>
      <c r="E382" s="109" t="s">
        <v>405</v>
      </c>
      <c r="F382" s="109"/>
      <c r="G382" s="109" t="s">
        <v>706</v>
      </c>
      <c r="H382" s="110">
        <f t="shared" ref="H382:H383" si="64">SUM(I382:J382)</f>
        <v>21.2</v>
      </c>
      <c r="I382" s="110">
        <f>I383</f>
        <v>21.2</v>
      </c>
      <c r="J382" s="26"/>
    </row>
    <row r="383" spans="1:10" s="107" customFormat="1" ht="15.75" x14ac:dyDescent="0.25">
      <c r="A383" s="111" t="s">
        <v>357</v>
      </c>
      <c r="B383" s="109" t="s">
        <v>368</v>
      </c>
      <c r="C383" s="109" t="s">
        <v>69</v>
      </c>
      <c r="D383" s="109" t="s">
        <v>57</v>
      </c>
      <c r="E383" s="109" t="s">
        <v>405</v>
      </c>
      <c r="F383" s="109"/>
      <c r="G383" s="109" t="s">
        <v>707</v>
      </c>
      <c r="H383" s="110">
        <f t="shared" si="64"/>
        <v>21.2</v>
      </c>
      <c r="I383" s="110">
        <v>21.2</v>
      </c>
      <c r="J383" s="26"/>
    </row>
    <row r="384" spans="1:10" s="107" customFormat="1" ht="15.75" x14ac:dyDescent="0.25">
      <c r="A384" s="105" t="s">
        <v>410</v>
      </c>
      <c r="B384" s="104" t="s">
        <v>368</v>
      </c>
      <c r="C384" s="104" t="s">
        <v>69</v>
      </c>
      <c r="D384" s="104" t="s">
        <v>57</v>
      </c>
      <c r="E384" s="104" t="s">
        <v>442</v>
      </c>
      <c r="F384" s="104"/>
      <c r="G384" s="104"/>
      <c r="H384" s="26">
        <f>H385+H388</f>
        <v>2991.2</v>
      </c>
      <c r="I384" s="26">
        <f>I385+I388</f>
        <v>0</v>
      </c>
      <c r="J384" s="26">
        <f>J385+J388</f>
        <v>2991.2</v>
      </c>
    </row>
    <row r="385" spans="1:10" s="107" customFormat="1" ht="31.5" x14ac:dyDescent="0.25">
      <c r="A385" s="105" t="s">
        <v>898</v>
      </c>
      <c r="B385" s="104" t="s">
        <v>368</v>
      </c>
      <c r="C385" s="104" t="s">
        <v>69</v>
      </c>
      <c r="D385" s="104" t="s">
        <v>57</v>
      </c>
      <c r="E385" s="104" t="s">
        <v>571</v>
      </c>
      <c r="F385" s="104"/>
      <c r="G385" s="104"/>
      <c r="H385" s="26">
        <f>H386</f>
        <v>250</v>
      </c>
      <c r="I385" s="26"/>
      <c r="J385" s="26">
        <f>J386</f>
        <v>250</v>
      </c>
    </row>
    <row r="386" spans="1:10" s="19" customFormat="1" ht="15.75" x14ac:dyDescent="0.25">
      <c r="A386" s="108" t="s">
        <v>406</v>
      </c>
      <c r="B386" s="109" t="s">
        <v>368</v>
      </c>
      <c r="C386" s="109" t="s">
        <v>69</v>
      </c>
      <c r="D386" s="109" t="s">
        <v>57</v>
      </c>
      <c r="E386" s="109" t="s">
        <v>571</v>
      </c>
      <c r="F386" s="109"/>
      <c r="G386" s="109" t="s">
        <v>422</v>
      </c>
      <c r="H386" s="110">
        <f>SUM(I386:J386)</f>
        <v>250</v>
      </c>
      <c r="I386" s="110"/>
      <c r="J386" s="127">
        <v>250</v>
      </c>
    </row>
    <row r="387" spans="1:10" s="19" customFormat="1" ht="15.75" x14ac:dyDescent="0.25">
      <c r="A387" s="108" t="s">
        <v>408</v>
      </c>
      <c r="B387" s="109" t="s">
        <v>368</v>
      </c>
      <c r="C387" s="109" t="s">
        <v>69</v>
      </c>
      <c r="D387" s="109" t="s">
        <v>57</v>
      </c>
      <c r="E387" s="109" t="s">
        <v>571</v>
      </c>
      <c r="F387" s="109"/>
      <c r="G387" s="109" t="s">
        <v>409</v>
      </c>
      <c r="H387" s="110">
        <f>SUM(I387:J387)</f>
        <v>250</v>
      </c>
      <c r="I387" s="110"/>
      <c r="J387" s="127">
        <v>250</v>
      </c>
    </row>
    <row r="388" spans="1:10" s="131" customFormat="1" ht="15.75" x14ac:dyDescent="0.25">
      <c r="A388" s="132" t="s">
        <v>897</v>
      </c>
      <c r="B388" s="104" t="s">
        <v>368</v>
      </c>
      <c r="C388" s="104" t="s">
        <v>69</v>
      </c>
      <c r="D388" s="104" t="s">
        <v>57</v>
      </c>
      <c r="E388" s="104" t="s">
        <v>444</v>
      </c>
      <c r="F388" s="133"/>
      <c r="G388" s="104"/>
      <c r="H388" s="26">
        <f>SUM(I388:J388)</f>
        <v>2741.2</v>
      </c>
      <c r="I388" s="26"/>
      <c r="J388" s="134">
        <f>J389</f>
        <v>2741.2</v>
      </c>
    </row>
    <row r="389" spans="1:10" ht="15.75" x14ac:dyDescent="0.25">
      <c r="A389" s="108" t="s">
        <v>443</v>
      </c>
      <c r="B389" s="109" t="s">
        <v>368</v>
      </c>
      <c r="C389" s="109" t="s">
        <v>69</v>
      </c>
      <c r="D389" s="109" t="s">
        <v>57</v>
      </c>
      <c r="E389" s="109" t="s">
        <v>444</v>
      </c>
      <c r="G389" s="109" t="s">
        <v>445</v>
      </c>
      <c r="H389" s="110">
        <f>SUM(I389:J389)</f>
        <v>2741.2</v>
      </c>
      <c r="I389" s="110">
        <f>I390</f>
        <v>0</v>
      </c>
      <c r="J389" s="110">
        <f>J390</f>
        <v>2741.2</v>
      </c>
    </row>
    <row r="390" spans="1:10" ht="31.5" x14ac:dyDescent="0.25">
      <c r="A390" s="108" t="s">
        <v>594</v>
      </c>
      <c r="B390" s="109" t="s">
        <v>368</v>
      </c>
      <c r="C390" s="109" t="s">
        <v>69</v>
      </c>
      <c r="D390" s="109" t="s">
        <v>57</v>
      </c>
      <c r="E390" s="109" t="s">
        <v>444</v>
      </c>
      <c r="G390" s="109" t="s">
        <v>418</v>
      </c>
      <c r="H390" s="110">
        <f>SUM(I390:J390)</f>
        <v>2741.2</v>
      </c>
      <c r="I390" s="110"/>
      <c r="J390" s="127">
        <v>2741.2</v>
      </c>
    </row>
    <row r="391" spans="1:10" s="19" customFormat="1" ht="15.75" x14ac:dyDescent="0.25">
      <c r="A391" s="105" t="s">
        <v>388</v>
      </c>
      <c r="B391" s="104" t="s">
        <v>368</v>
      </c>
      <c r="C391" s="104" t="s">
        <v>69</v>
      </c>
      <c r="D391" s="104" t="s">
        <v>57</v>
      </c>
      <c r="E391" s="104" t="s">
        <v>389</v>
      </c>
      <c r="F391" s="104"/>
      <c r="G391" s="104"/>
      <c r="H391" s="26">
        <f>H392+H395</f>
        <v>1653</v>
      </c>
      <c r="I391" s="26">
        <f t="shared" ref="I391:J391" si="65">I392+I395</f>
        <v>1653</v>
      </c>
      <c r="J391" s="110">
        <f t="shared" si="65"/>
        <v>0</v>
      </c>
    </row>
    <row r="392" spans="1:10" s="107" customFormat="1" ht="31.5" customHeight="1" x14ac:dyDescent="0.25">
      <c r="A392" s="105" t="s">
        <v>852</v>
      </c>
      <c r="B392" s="104" t="s">
        <v>368</v>
      </c>
      <c r="C392" s="104" t="s">
        <v>69</v>
      </c>
      <c r="D392" s="104" t="s">
        <v>57</v>
      </c>
      <c r="E392" s="104" t="s">
        <v>446</v>
      </c>
      <c r="F392" s="104"/>
      <c r="G392" s="104"/>
      <c r="H392" s="26">
        <f t="shared" ref="H392:H397" si="66">SUM(I392:J392)</f>
        <v>153</v>
      </c>
      <c r="I392" s="26">
        <f>I393</f>
        <v>153</v>
      </c>
      <c r="J392" s="134"/>
    </row>
    <row r="393" spans="1:10" s="19" customFormat="1" ht="15.75" x14ac:dyDescent="0.25">
      <c r="A393" s="108" t="s">
        <v>443</v>
      </c>
      <c r="B393" s="109" t="s">
        <v>368</v>
      </c>
      <c r="C393" s="109" t="s">
        <v>69</v>
      </c>
      <c r="D393" s="109" t="s">
        <v>57</v>
      </c>
      <c r="E393" s="109" t="s">
        <v>446</v>
      </c>
      <c r="F393" s="109"/>
      <c r="G393" s="109" t="s">
        <v>445</v>
      </c>
      <c r="H393" s="110">
        <f t="shared" si="66"/>
        <v>153</v>
      </c>
      <c r="I393" s="110">
        <f>I394</f>
        <v>153</v>
      </c>
      <c r="J393" s="127"/>
    </row>
    <row r="394" spans="1:10" s="19" customFormat="1" ht="31.5" x14ac:dyDescent="0.25">
      <c r="A394" s="108" t="s">
        <v>594</v>
      </c>
      <c r="B394" s="109" t="s">
        <v>368</v>
      </c>
      <c r="C394" s="109" t="s">
        <v>69</v>
      </c>
      <c r="D394" s="109" t="s">
        <v>57</v>
      </c>
      <c r="E394" s="109" t="s">
        <v>446</v>
      </c>
      <c r="F394" s="109"/>
      <c r="G394" s="109" t="s">
        <v>418</v>
      </c>
      <c r="H394" s="110">
        <f t="shared" si="66"/>
        <v>153</v>
      </c>
      <c r="I394" s="110">
        <v>153</v>
      </c>
      <c r="J394" s="127"/>
    </row>
    <row r="395" spans="1:10" s="107" customFormat="1" ht="31.5" x14ac:dyDescent="0.25">
      <c r="A395" s="105" t="s">
        <v>894</v>
      </c>
      <c r="B395" s="104" t="s">
        <v>368</v>
      </c>
      <c r="C395" s="104" t="s">
        <v>69</v>
      </c>
      <c r="D395" s="104" t="s">
        <v>57</v>
      </c>
      <c r="E395" s="104" t="s">
        <v>733</v>
      </c>
      <c r="F395" s="104"/>
      <c r="G395" s="104"/>
      <c r="H395" s="26">
        <f t="shared" si="66"/>
        <v>1500</v>
      </c>
      <c r="I395" s="26">
        <f>I396</f>
        <v>1500</v>
      </c>
      <c r="J395" s="134"/>
    </row>
    <row r="396" spans="1:10" s="19" customFormat="1" ht="15.75" x14ac:dyDescent="0.25">
      <c r="A396" s="108" t="s">
        <v>443</v>
      </c>
      <c r="B396" s="109" t="s">
        <v>368</v>
      </c>
      <c r="C396" s="109" t="s">
        <v>69</v>
      </c>
      <c r="D396" s="109" t="s">
        <v>57</v>
      </c>
      <c r="E396" s="109" t="s">
        <v>733</v>
      </c>
      <c r="F396" s="109"/>
      <c r="G396" s="109" t="s">
        <v>445</v>
      </c>
      <c r="H396" s="110">
        <f t="shared" si="66"/>
        <v>1500</v>
      </c>
      <c r="I396" s="110">
        <f>I397</f>
        <v>1500</v>
      </c>
      <c r="J396" s="127"/>
    </row>
    <row r="397" spans="1:10" s="19" customFormat="1" ht="31.5" x14ac:dyDescent="0.25">
      <c r="A397" s="108" t="s">
        <v>594</v>
      </c>
      <c r="B397" s="109" t="s">
        <v>368</v>
      </c>
      <c r="C397" s="109" t="s">
        <v>69</v>
      </c>
      <c r="D397" s="109" t="s">
        <v>57</v>
      </c>
      <c r="E397" s="109" t="s">
        <v>733</v>
      </c>
      <c r="F397" s="109"/>
      <c r="G397" s="109" t="s">
        <v>418</v>
      </c>
      <c r="H397" s="110">
        <f t="shared" si="66"/>
        <v>1500</v>
      </c>
      <c r="I397" s="110">
        <v>1500</v>
      </c>
      <c r="J397" s="127"/>
    </row>
    <row r="398" spans="1:10" s="107" customFormat="1" ht="15.75" x14ac:dyDescent="0.25">
      <c r="A398" s="105" t="s">
        <v>147</v>
      </c>
      <c r="B398" s="104" t="s">
        <v>368</v>
      </c>
      <c r="C398" s="104" t="s">
        <v>69</v>
      </c>
      <c r="D398" s="104" t="s">
        <v>69</v>
      </c>
      <c r="E398" s="104" t="s">
        <v>237</v>
      </c>
      <c r="F398" s="104"/>
      <c r="G398" s="104" t="s">
        <v>237</v>
      </c>
      <c r="H398" s="26">
        <f>H399+H402</f>
        <v>1954.8</v>
      </c>
      <c r="I398" s="26">
        <f t="shared" ref="I398:J398" si="67">I399+I402</f>
        <v>1727</v>
      </c>
      <c r="J398" s="26">
        <f t="shared" si="67"/>
        <v>227.8</v>
      </c>
    </row>
    <row r="399" spans="1:10" s="107" customFormat="1" ht="15.75" x14ac:dyDescent="0.25">
      <c r="A399" s="105" t="s">
        <v>524</v>
      </c>
      <c r="B399" s="104" t="s">
        <v>368</v>
      </c>
      <c r="C399" s="104" t="s">
        <v>69</v>
      </c>
      <c r="D399" s="104" t="s">
        <v>69</v>
      </c>
      <c r="E399" s="104">
        <v>4320200</v>
      </c>
      <c r="F399" s="104"/>
      <c r="G399" s="104" t="s">
        <v>237</v>
      </c>
      <c r="H399" s="26">
        <f t="shared" ref="H399:H400" si="68">SUM(I399:J399)</f>
        <v>227.8</v>
      </c>
      <c r="I399" s="26"/>
      <c r="J399" s="26">
        <f>J400</f>
        <v>227.8</v>
      </c>
    </row>
    <row r="400" spans="1:10" s="19" customFormat="1" ht="15.75" x14ac:dyDescent="0.25">
      <c r="A400" s="108" t="s">
        <v>406</v>
      </c>
      <c r="B400" s="109" t="s">
        <v>368</v>
      </c>
      <c r="C400" s="109" t="s">
        <v>69</v>
      </c>
      <c r="D400" s="109" t="s">
        <v>69</v>
      </c>
      <c r="E400" s="109">
        <v>4320200</v>
      </c>
      <c r="F400" s="109"/>
      <c r="G400" s="109" t="s">
        <v>422</v>
      </c>
      <c r="H400" s="110">
        <f t="shared" si="68"/>
        <v>227.8</v>
      </c>
      <c r="I400" s="110"/>
      <c r="J400" s="110">
        <f>SUM(J401)</f>
        <v>227.8</v>
      </c>
    </row>
    <row r="401" spans="1:10" s="19" customFormat="1" ht="15.75" x14ac:dyDescent="0.25">
      <c r="A401" s="108" t="s">
        <v>408</v>
      </c>
      <c r="B401" s="109" t="s">
        <v>368</v>
      </c>
      <c r="C401" s="109" t="s">
        <v>69</v>
      </c>
      <c r="D401" s="109" t="s">
        <v>69</v>
      </c>
      <c r="E401" s="109">
        <v>4320200</v>
      </c>
      <c r="F401" s="109"/>
      <c r="G401" s="109" t="s">
        <v>409</v>
      </c>
      <c r="H401" s="110">
        <f>SUM(I401:J401)</f>
        <v>227.8</v>
      </c>
      <c r="I401" s="110"/>
      <c r="J401" s="110">
        <v>227.8</v>
      </c>
    </row>
    <row r="402" spans="1:10" s="107" customFormat="1" ht="31.5" x14ac:dyDescent="0.25">
      <c r="A402" s="105" t="s">
        <v>835</v>
      </c>
      <c r="B402" s="104" t="s">
        <v>368</v>
      </c>
      <c r="C402" s="104" t="s">
        <v>69</v>
      </c>
      <c r="D402" s="104" t="s">
        <v>69</v>
      </c>
      <c r="E402" s="104" t="s">
        <v>525</v>
      </c>
      <c r="F402" s="104"/>
      <c r="G402" s="104"/>
      <c r="H402" s="26">
        <f>SUM(I402:J402)</f>
        <v>1727</v>
      </c>
      <c r="I402" s="26">
        <f>I403+I405</f>
        <v>1727</v>
      </c>
      <c r="J402" s="26"/>
    </row>
    <row r="403" spans="1:10" s="19" customFormat="1" ht="15.75" x14ac:dyDescent="0.25">
      <c r="A403" s="126" t="s">
        <v>406</v>
      </c>
      <c r="B403" s="109" t="s">
        <v>368</v>
      </c>
      <c r="C403" s="109" t="s">
        <v>69</v>
      </c>
      <c r="D403" s="109" t="s">
        <v>69</v>
      </c>
      <c r="E403" s="109" t="s">
        <v>525</v>
      </c>
      <c r="F403" s="109"/>
      <c r="G403" s="109" t="s">
        <v>422</v>
      </c>
      <c r="H403" s="110">
        <f t="shared" ref="H403:H406" si="69">SUM(I403:J403)</f>
        <v>507.4</v>
      </c>
      <c r="I403" s="110">
        <f>I404</f>
        <v>507.4</v>
      </c>
      <c r="J403" s="110"/>
    </row>
    <row r="404" spans="1:10" s="19" customFormat="1" ht="15.75" x14ac:dyDescent="0.25">
      <c r="A404" s="108" t="s">
        <v>408</v>
      </c>
      <c r="B404" s="109" t="s">
        <v>368</v>
      </c>
      <c r="C404" s="109" t="s">
        <v>69</v>
      </c>
      <c r="D404" s="109" t="s">
        <v>69</v>
      </c>
      <c r="E404" s="109" t="s">
        <v>525</v>
      </c>
      <c r="F404" s="109"/>
      <c r="G404" s="109" t="s">
        <v>409</v>
      </c>
      <c r="H404" s="110">
        <f t="shared" si="69"/>
        <v>507.4</v>
      </c>
      <c r="I404" s="110">
        <v>507.4</v>
      </c>
      <c r="J404" s="110"/>
    </row>
    <row r="405" spans="1:10" s="19" customFormat="1" ht="15.75" x14ac:dyDescent="0.25">
      <c r="A405" s="126" t="s">
        <v>455</v>
      </c>
      <c r="B405" s="109" t="s">
        <v>368</v>
      </c>
      <c r="C405" s="109" t="s">
        <v>69</v>
      </c>
      <c r="D405" s="109" t="s">
        <v>69</v>
      </c>
      <c r="E405" s="109" t="s">
        <v>525</v>
      </c>
      <c r="F405" s="109"/>
      <c r="G405" s="109" t="s">
        <v>456</v>
      </c>
      <c r="H405" s="110">
        <f t="shared" si="69"/>
        <v>1219.5999999999999</v>
      </c>
      <c r="I405" s="110">
        <f>I406</f>
        <v>1219.5999999999999</v>
      </c>
      <c r="J405" s="110"/>
    </row>
    <row r="406" spans="1:10" s="19" customFormat="1" ht="15.75" x14ac:dyDescent="0.25">
      <c r="A406" s="126" t="s">
        <v>459</v>
      </c>
      <c r="B406" s="109" t="s">
        <v>368</v>
      </c>
      <c r="C406" s="109" t="s">
        <v>69</v>
      </c>
      <c r="D406" s="109" t="s">
        <v>69</v>
      </c>
      <c r="E406" s="109" t="s">
        <v>525</v>
      </c>
      <c r="F406" s="109"/>
      <c r="G406" s="109" t="s">
        <v>460</v>
      </c>
      <c r="H406" s="110">
        <f t="shared" si="69"/>
        <v>1219.5999999999999</v>
      </c>
      <c r="I406" s="110">
        <v>1219.5999999999999</v>
      </c>
      <c r="J406" s="110"/>
    </row>
    <row r="407" spans="1:10" s="107" customFormat="1" ht="15.75" x14ac:dyDescent="0.25">
      <c r="A407" s="114" t="s">
        <v>449</v>
      </c>
      <c r="B407" s="115" t="s">
        <v>368</v>
      </c>
      <c r="C407" s="115" t="s">
        <v>106</v>
      </c>
      <c r="D407" s="115"/>
      <c r="E407" s="104"/>
      <c r="F407" s="104"/>
      <c r="G407" s="104"/>
      <c r="H407" s="26">
        <f>H408</f>
        <v>159048.5</v>
      </c>
      <c r="I407" s="26">
        <f>I408</f>
        <v>103520.1</v>
      </c>
      <c r="J407" s="26">
        <f>J408</f>
        <v>55528.4</v>
      </c>
    </row>
    <row r="408" spans="1:10" s="107" customFormat="1" ht="15.75" x14ac:dyDescent="0.25">
      <c r="A408" s="114" t="s">
        <v>177</v>
      </c>
      <c r="B408" s="115" t="s">
        <v>368</v>
      </c>
      <c r="C408" s="115" t="s">
        <v>106</v>
      </c>
      <c r="D408" s="115" t="s">
        <v>55</v>
      </c>
      <c r="E408" s="104"/>
      <c r="F408" s="104"/>
      <c r="G408" s="104"/>
      <c r="H408" s="26">
        <f>SUM(I408:J408)</f>
        <v>159048.5</v>
      </c>
      <c r="I408" s="26">
        <f>I409+I437+I452</f>
        <v>103520.1</v>
      </c>
      <c r="J408" s="26">
        <f>J409+J437+J452</f>
        <v>55528.4</v>
      </c>
    </row>
    <row r="409" spans="1:10" s="107" customFormat="1" ht="15.75" x14ac:dyDescent="0.25">
      <c r="A409" s="105" t="s">
        <v>450</v>
      </c>
      <c r="B409" s="104" t="s">
        <v>368</v>
      </c>
      <c r="C409" s="104" t="s">
        <v>106</v>
      </c>
      <c r="D409" s="104" t="s">
        <v>55</v>
      </c>
      <c r="E409" s="104" t="s">
        <v>451</v>
      </c>
      <c r="F409" s="104"/>
      <c r="G409" s="104"/>
      <c r="H409" s="26">
        <f>SUM(I409:J409)</f>
        <v>95455.1</v>
      </c>
      <c r="I409" s="26">
        <f>I410+I413+I416+I425+I431</f>
        <v>92327</v>
      </c>
      <c r="J409" s="26">
        <f>J410+J413+J416+J425+J431</f>
        <v>3128.1</v>
      </c>
    </row>
    <row r="410" spans="1:10" s="107" customFormat="1" ht="31.5" x14ac:dyDescent="0.25">
      <c r="A410" s="117" t="s">
        <v>452</v>
      </c>
      <c r="B410" s="118">
        <v>40</v>
      </c>
      <c r="C410" s="119">
        <v>8</v>
      </c>
      <c r="D410" s="119">
        <v>1</v>
      </c>
      <c r="E410" s="120">
        <v>4400200</v>
      </c>
      <c r="F410" s="120"/>
      <c r="G410" s="118" t="s">
        <v>237</v>
      </c>
      <c r="H410" s="26">
        <f>SUM(I410:J410)</f>
        <v>129.9</v>
      </c>
      <c r="I410" s="26"/>
      <c r="J410" s="26">
        <f>J411</f>
        <v>129.9</v>
      </c>
    </row>
    <row r="411" spans="1:10" s="19" customFormat="1" ht="15.75" x14ac:dyDescent="0.25">
      <c r="A411" s="126" t="s">
        <v>406</v>
      </c>
      <c r="B411" s="122">
        <v>40</v>
      </c>
      <c r="C411" s="123">
        <v>8</v>
      </c>
      <c r="D411" s="123">
        <v>1</v>
      </c>
      <c r="E411" s="124">
        <v>4400200</v>
      </c>
      <c r="F411" s="124"/>
      <c r="G411" s="122">
        <v>610</v>
      </c>
      <c r="H411" s="110">
        <f>H412</f>
        <v>129.9</v>
      </c>
      <c r="I411" s="110">
        <f t="shared" ref="I411:J411" si="70">I412</f>
        <v>0</v>
      </c>
      <c r="J411" s="110">
        <f t="shared" si="70"/>
        <v>129.9</v>
      </c>
    </row>
    <row r="412" spans="1:10" s="19" customFormat="1" ht="31.5" x14ac:dyDescent="0.25">
      <c r="A412" s="126" t="s">
        <v>453</v>
      </c>
      <c r="B412" s="122">
        <v>40</v>
      </c>
      <c r="C412" s="123">
        <v>8</v>
      </c>
      <c r="D412" s="123">
        <v>1</v>
      </c>
      <c r="E412" s="124">
        <v>4400200</v>
      </c>
      <c r="F412" s="124"/>
      <c r="G412" s="122">
        <v>611</v>
      </c>
      <c r="H412" s="110">
        <f>SUM(I412:J412)</f>
        <v>129.9</v>
      </c>
      <c r="I412" s="110"/>
      <c r="J412" s="110">
        <v>129.9</v>
      </c>
    </row>
    <row r="413" spans="1:10" s="107" customFormat="1" ht="15.75" x14ac:dyDescent="0.25">
      <c r="A413" s="117" t="s">
        <v>896</v>
      </c>
      <c r="B413" s="118">
        <v>40</v>
      </c>
      <c r="C413" s="119">
        <v>8</v>
      </c>
      <c r="D413" s="119">
        <v>1</v>
      </c>
      <c r="E413" s="120">
        <v>4400900</v>
      </c>
      <c r="F413" s="120"/>
      <c r="G413" s="118"/>
      <c r="H413" s="26">
        <f t="shared" ref="H413:H415" si="71">SUM(I413:J413)</f>
        <v>6.7</v>
      </c>
      <c r="I413" s="26"/>
      <c r="J413" s="26">
        <f>J414</f>
        <v>6.7</v>
      </c>
    </row>
    <row r="414" spans="1:10" s="19" customFormat="1" ht="15.75" x14ac:dyDescent="0.25">
      <c r="A414" s="126" t="s">
        <v>406</v>
      </c>
      <c r="B414" s="122">
        <v>40</v>
      </c>
      <c r="C414" s="123">
        <v>8</v>
      </c>
      <c r="D414" s="123">
        <v>1</v>
      </c>
      <c r="E414" s="124">
        <v>4400900</v>
      </c>
      <c r="F414" s="124"/>
      <c r="G414" s="122">
        <v>610</v>
      </c>
      <c r="H414" s="110">
        <f t="shared" si="71"/>
        <v>6.7</v>
      </c>
      <c r="I414" s="110">
        <f>I415</f>
        <v>0</v>
      </c>
      <c r="J414" s="110">
        <f>J415</f>
        <v>6.7</v>
      </c>
    </row>
    <row r="415" spans="1:10" s="19" customFormat="1" ht="31.5" x14ac:dyDescent="0.25">
      <c r="A415" s="126" t="s">
        <v>453</v>
      </c>
      <c r="B415" s="122">
        <v>40</v>
      </c>
      <c r="C415" s="123">
        <v>8</v>
      </c>
      <c r="D415" s="123">
        <v>1</v>
      </c>
      <c r="E415" s="124">
        <v>4400900</v>
      </c>
      <c r="F415" s="124"/>
      <c r="G415" s="122">
        <v>611</v>
      </c>
      <c r="H415" s="110">
        <f t="shared" si="71"/>
        <v>6.7</v>
      </c>
      <c r="I415" s="110"/>
      <c r="J415" s="110">
        <v>6.7</v>
      </c>
    </row>
    <row r="416" spans="1:10" s="107" customFormat="1" ht="31.5" x14ac:dyDescent="0.25">
      <c r="A416" s="105" t="s">
        <v>404</v>
      </c>
      <c r="B416" s="104" t="s">
        <v>368</v>
      </c>
      <c r="C416" s="104" t="s">
        <v>106</v>
      </c>
      <c r="D416" s="104" t="s">
        <v>55</v>
      </c>
      <c r="E416" s="104" t="s">
        <v>454</v>
      </c>
      <c r="F416" s="104"/>
      <c r="G416" s="104"/>
      <c r="H416" s="26">
        <f>H417+H420</f>
        <v>45812.5</v>
      </c>
      <c r="I416" s="26">
        <f>I417+I420+I423</f>
        <v>46051.200000000004</v>
      </c>
      <c r="J416" s="26">
        <f>J417+J420</f>
        <v>1101.5</v>
      </c>
    </row>
    <row r="417" spans="1:10" s="19" customFormat="1" ht="15.75" x14ac:dyDescent="0.25">
      <c r="A417" s="108" t="s">
        <v>406</v>
      </c>
      <c r="B417" s="109" t="s">
        <v>368</v>
      </c>
      <c r="C417" s="109" t="s">
        <v>106</v>
      </c>
      <c r="D417" s="109" t="s">
        <v>55</v>
      </c>
      <c r="E417" s="109" t="s">
        <v>454</v>
      </c>
      <c r="F417" s="109"/>
      <c r="G417" s="109" t="s">
        <v>422</v>
      </c>
      <c r="H417" s="110">
        <f>H418</f>
        <v>17912.3</v>
      </c>
      <c r="I417" s="110">
        <f>I418+I419</f>
        <v>18690.099999999999</v>
      </c>
      <c r="J417" s="110">
        <f>J418+J419</f>
        <v>500</v>
      </c>
    </row>
    <row r="418" spans="1:10" s="19" customFormat="1" ht="31.5" x14ac:dyDescent="0.25">
      <c r="A418" s="108" t="s">
        <v>423</v>
      </c>
      <c r="B418" s="109" t="s">
        <v>368</v>
      </c>
      <c r="C418" s="109" t="s">
        <v>106</v>
      </c>
      <c r="D418" s="109" t="s">
        <v>55</v>
      </c>
      <c r="E418" s="109" t="s">
        <v>454</v>
      </c>
      <c r="F418" s="109"/>
      <c r="G418" s="109" t="s">
        <v>424</v>
      </c>
      <c r="H418" s="110">
        <f>SUM(I418:J418)</f>
        <v>17912.3</v>
      </c>
      <c r="I418" s="110">
        <v>17912.3</v>
      </c>
      <c r="J418" s="110"/>
    </row>
    <row r="419" spans="1:10" s="19" customFormat="1" ht="15.75" x14ac:dyDescent="0.25">
      <c r="A419" s="108" t="s">
        <v>408</v>
      </c>
      <c r="B419" s="109" t="s">
        <v>368</v>
      </c>
      <c r="C419" s="109" t="s">
        <v>106</v>
      </c>
      <c r="D419" s="109" t="s">
        <v>55</v>
      </c>
      <c r="E419" s="109" t="s">
        <v>454</v>
      </c>
      <c r="F419" s="109"/>
      <c r="G419" s="109" t="s">
        <v>409</v>
      </c>
      <c r="H419" s="110">
        <f>SUM(I419:J419)</f>
        <v>1277.8</v>
      </c>
      <c r="I419" s="110">
        <v>777.8</v>
      </c>
      <c r="J419" s="110">
        <v>500</v>
      </c>
    </row>
    <row r="420" spans="1:10" s="19" customFormat="1" ht="15.75" x14ac:dyDescent="0.25">
      <c r="A420" s="108" t="s">
        <v>455</v>
      </c>
      <c r="B420" s="109" t="s">
        <v>368</v>
      </c>
      <c r="C420" s="109" t="s">
        <v>106</v>
      </c>
      <c r="D420" s="109" t="s">
        <v>55</v>
      </c>
      <c r="E420" s="109" t="s">
        <v>454</v>
      </c>
      <c r="F420" s="109"/>
      <c r="G420" s="109" t="s">
        <v>456</v>
      </c>
      <c r="H420" s="110">
        <f>H421+H422</f>
        <v>27900.2</v>
      </c>
      <c r="I420" s="110">
        <f>I421+I422</f>
        <v>27298.7</v>
      </c>
      <c r="J420" s="110">
        <f>J421+J422</f>
        <v>601.5</v>
      </c>
    </row>
    <row r="421" spans="1:10" s="19" customFormat="1" ht="31.5" x14ac:dyDescent="0.25">
      <c r="A421" s="108" t="s">
        <v>457</v>
      </c>
      <c r="B421" s="109" t="s">
        <v>368</v>
      </c>
      <c r="C421" s="109" t="s">
        <v>106</v>
      </c>
      <c r="D421" s="109" t="s">
        <v>55</v>
      </c>
      <c r="E421" s="109" t="s">
        <v>454</v>
      </c>
      <c r="F421" s="109"/>
      <c r="G421" s="109" t="s">
        <v>458</v>
      </c>
      <c r="H421" s="110">
        <f>SUM(I421:J421)</f>
        <v>25841.8</v>
      </c>
      <c r="I421" s="110">
        <v>25841.8</v>
      </c>
      <c r="J421" s="110"/>
    </row>
    <row r="422" spans="1:10" s="19" customFormat="1" ht="15.75" x14ac:dyDescent="0.25">
      <c r="A422" s="108" t="s">
        <v>459</v>
      </c>
      <c r="B422" s="109" t="s">
        <v>368</v>
      </c>
      <c r="C422" s="109" t="s">
        <v>106</v>
      </c>
      <c r="D422" s="109" t="s">
        <v>55</v>
      </c>
      <c r="E422" s="109" t="s">
        <v>454</v>
      </c>
      <c r="F422" s="109"/>
      <c r="G422" s="109" t="s">
        <v>460</v>
      </c>
      <c r="H422" s="110">
        <f>SUM(I422:J422)</f>
        <v>2058.4</v>
      </c>
      <c r="I422" s="110">
        <v>1456.9</v>
      </c>
      <c r="J422" s="110">
        <v>601.5</v>
      </c>
    </row>
    <row r="423" spans="1:10" s="19" customFormat="1" ht="15.75" x14ac:dyDescent="0.25">
      <c r="A423" s="111" t="s">
        <v>356</v>
      </c>
      <c r="B423" s="109" t="s">
        <v>368</v>
      </c>
      <c r="C423" s="109" t="s">
        <v>106</v>
      </c>
      <c r="D423" s="109" t="s">
        <v>55</v>
      </c>
      <c r="E423" s="109" t="s">
        <v>454</v>
      </c>
      <c r="F423" s="109"/>
      <c r="G423" s="109" t="s">
        <v>706</v>
      </c>
      <c r="H423" s="110">
        <f>I423+J423</f>
        <v>62.4</v>
      </c>
      <c r="I423" s="110">
        <f>I424</f>
        <v>62.4</v>
      </c>
      <c r="J423" s="110">
        <f>J424</f>
        <v>0</v>
      </c>
    </row>
    <row r="424" spans="1:10" s="19" customFormat="1" ht="15.75" x14ac:dyDescent="0.25">
      <c r="A424" s="111" t="s">
        <v>357</v>
      </c>
      <c r="B424" s="109" t="s">
        <v>368</v>
      </c>
      <c r="C424" s="109" t="s">
        <v>106</v>
      </c>
      <c r="D424" s="109" t="s">
        <v>55</v>
      </c>
      <c r="E424" s="109" t="s">
        <v>454</v>
      </c>
      <c r="F424" s="109"/>
      <c r="G424" s="109" t="s">
        <v>707</v>
      </c>
      <c r="H424" s="110">
        <f>I424+J424</f>
        <v>62.4</v>
      </c>
      <c r="I424" s="110">
        <v>62.4</v>
      </c>
      <c r="J424" s="110"/>
    </row>
    <row r="425" spans="1:10" s="107" customFormat="1" ht="15.75" x14ac:dyDescent="0.25">
      <c r="A425" s="105" t="s">
        <v>461</v>
      </c>
      <c r="B425" s="104" t="s">
        <v>368</v>
      </c>
      <c r="C425" s="104" t="s">
        <v>106</v>
      </c>
      <c r="D425" s="104" t="s">
        <v>55</v>
      </c>
      <c r="E425" s="104" t="s">
        <v>462</v>
      </c>
      <c r="F425" s="104"/>
      <c r="G425" s="104"/>
      <c r="H425" s="26">
        <f>I425+J425</f>
        <v>22557.499999999996</v>
      </c>
      <c r="I425" s="26">
        <f>I426+I429</f>
        <v>21057.499999999996</v>
      </c>
      <c r="J425" s="26">
        <f>J426</f>
        <v>1500</v>
      </c>
    </row>
    <row r="426" spans="1:10" s="19" customFormat="1" ht="15.75" x14ac:dyDescent="0.25">
      <c r="A426" s="108" t="s">
        <v>455</v>
      </c>
      <c r="B426" s="109" t="s">
        <v>368</v>
      </c>
      <c r="C426" s="109" t="s">
        <v>106</v>
      </c>
      <c r="D426" s="109" t="s">
        <v>55</v>
      </c>
      <c r="E426" s="109" t="s">
        <v>463</v>
      </c>
      <c r="F426" s="109"/>
      <c r="G426" s="109" t="s">
        <v>456</v>
      </c>
      <c r="H426" s="110">
        <f>H427+H428</f>
        <v>22529.199999999997</v>
      </c>
      <c r="I426" s="110">
        <f>I427+I428</f>
        <v>21029.199999999997</v>
      </c>
      <c r="J426" s="110">
        <f>J427+J428</f>
        <v>1500</v>
      </c>
    </row>
    <row r="427" spans="1:10" s="19" customFormat="1" ht="31.5" x14ac:dyDescent="0.25">
      <c r="A427" s="108" t="s">
        <v>457</v>
      </c>
      <c r="B427" s="109" t="s">
        <v>368</v>
      </c>
      <c r="C427" s="109" t="s">
        <v>106</v>
      </c>
      <c r="D427" s="109" t="s">
        <v>55</v>
      </c>
      <c r="E427" s="109" t="s">
        <v>463</v>
      </c>
      <c r="F427" s="109"/>
      <c r="G427" s="109" t="s">
        <v>458</v>
      </c>
      <c r="H427" s="110">
        <f>SUM(I427:J427)</f>
        <v>19829.099999999999</v>
      </c>
      <c r="I427" s="110">
        <v>19829.099999999999</v>
      </c>
      <c r="J427" s="110"/>
    </row>
    <row r="428" spans="1:10" s="19" customFormat="1" ht="15.75" x14ac:dyDescent="0.25">
      <c r="A428" s="108" t="s">
        <v>459</v>
      </c>
      <c r="B428" s="109" t="s">
        <v>368</v>
      </c>
      <c r="C428" s="109" t="s">
        <v>106</v>
      </c>
      <c r="D428" s="109" t="s">
        <v>55</v>
      </c>
      <c r="E428" s="109" t="s">
        <v>463</v>
      </c>
      <c r="F428" s="109"/>
      <c r="G428" s="109" t="s">
        <v>460</v>
      </c>
      <c r="H428" s="110">
        <f>SUM(I428:J428)</f>
        <v>2700.1</v>
      </c>
      <c r="I428" s="110">
        <v>1200.0999999999999</v>
      </c>
      <c r="J428" s="110">
        <v>1500</v>
      </c>
    </row>
    <row r="429" spans="1:10" s="19" customFormat="1" ht="15.75" x14ac:dyDescent="0.25">
      <c r="A429" s="111" t="s">
        <v>356</v>
      </c>
      <c r="B429" s="109" t="s">
        <v>368</v>
      </c>
      <c r="C429" s="109" t="s">
        <v>106</v>
      </c>
      <c r="D429" s="109" t="s">
        <v>55</v>
      </c>
      <c r="E429" s="109" t="s">
        <v>463</v>
      </c>
      <c r="F429" s="109"/>
      <c r="G429" s="109" t="s">
        <v>706</v>
      </c>
      <c r="H429" s="110">
        <f t="shared" ref="H429:H430" si="72">SUM(I429:J429)</f>
        <v>28.3</v>
      </c>
      <c r="I429" s="110">
        <f>I430</f>
        <v>28.3</v>
      </c>
      <c r="J429" s="110">
        <f>J430</f>
        <v>0</v>
      </c>
    </row>
    <row r="430" spans="1:10" s="19" customFormat="1" ht="15.75" x14ac:dyDescent="0.25">
      <c r="A430" s="111" t="s">
        <v>357</v>
      </c>
      <c r="B430" s="109" t="s">
        <v>368</v>
      </c>
      <c r="C430" s="109" t="s">
        <v>106</v>
      </c>
      <c r="D430" s="109" t="s">
        <v>55</v>
      </c>
      <c r="E430" s="109" t="s">
        <v>463</v>
      </c>
      <c r="F430" s="109"/>
      <c r="G430" s="109" t="s">
        <v>707</v>
      </c>
      <c r="H430" s="110">
        <f t="shared" si="72"/>
        <v>28.3</v>
      </c>
      <c r="I430" s="110">
        <v>28.3</v>
      </c>
      <c r="J430" s="110"/>
    </row>
    <row r="431" spans="1:10" s="107" customFormat="1" ht="15.75" x14ac:dyDescent="0.25">
      <c r="A431" s="105" t="s">
        <v>1044</v>
      </c>
      <c r="B431" s="104" t="s">
        <v>368</v>
      </c>
      <c r="C431" s="104" t="s">
        <v>106</v>
      </c>
      <c r="D431" s="104" t="s">
        <v>55</v>
      </c>
      <c r="E431" s="104" t="s">
        <v>464</v>
      </c>
      <c r="F431" s="104"/>
      <c r="G431" s="104"/>
      <c r="H431" s="26">
        <f>I431+J431</f>
        <v>25608.3</v>
      </c>
      <c r="I431" s="26">
        <f>I432+I435</f>
        <v>25218.3</v>
      </c>
      <c r="J431" s="26">
        <f>J432+J435</f>
        <v>390</v>
      </c>
    </row>
    <row r="432" spans="1:10" s="19" customFormat="1" ht="15.75" x14ac:dyDescent="0.25">
      <c r="A432" s="108" t="s">
        <v>406</v>
      </c>
      <c r="B432" s="109" t="s">
        <v>368</v>
      </c>
      <c r="C432" s="109" t="s">
        <v>106</v>
      </c>
      <c r="D432" s="109" t="s">
        <v>55</v>
      </c>
      <c r="E432" s="109" t="s">
        <v>465</v>
      </c>
      <c r="F432" s="109"/>
      <c r="G432" s="109" t="s">
        <v>422</v>
      </c>
      <c r="H432" s="110">
        <f>H433+H434</f>
        <v>25568.3</v>
      </c>
      <c r="I432" s="110">
        <f>I433+I434</f>
        <v>25178.3</v>
      </c>
      <c r="J432" s="110">
        <f>J433+J434</f>
        <v>390</v>
      </c>
    </row>
    <row r="433" spans="1:10" s="19" customFormat="1" ht="31.5" x14ac:dyDescent="0.25">
      <c r="A433" s="108" t="s">
        <v>423</v>
      </c>
      <c r="B433" s="109" t="s">
        <v>368</v>
      </c>
      <c r="C433" s="109" t="s">
        <v>106</v>
      </c>
      <c r="D433" s="109" t="s">
        <v>55</v>
      </c>
      <c r="E433" s="109" t="s">
        <v>465</v>
      </c>
      <c r="F433" s="109"/>
      <c r="G433" s="109" t="s">
        <v>424</v>
      </c>
      <c r="H433" s="110">
        <f>SUM(I433:J433)</f>
        <v>24463.200000000001</v>
      </c>
      <c r="I433" s="110">
        <v>24463.200000000001</v>
      </c>
      <c r="J433" s="110"/>
    </row>
    <row r="434" spans="1:10" s="19" customFormat="1" ht="15.75" x14ac:dyDescent="0.25">
      <c r="A434" s="108" t="s">
        <v>408</v>
      </c>
      <c r="B434" s="109" t="s">
        <v>368</v>
      </c>
      <c r="C434" s="109" t="s">
        <v>106</v>
      </c>
      <c r="D434" s="109" t="s">
        <v>55</v>
      </c>
      <c r="E434" s="109" t="s">
        <v>465</v>
      </c>
      <c r="F434" s="109"/>
      <c r="G434" s="109" t="s">
        <v>409</v>
      </c>
      <c r="H434" s="110">
        <f>SUM(I434:J434)</f>
        <v>1105.0999999999999</v>
      </c>
      <c r="I434" s="110">
        <v>715.1</v>
      </c>
      <c r="J434" s="110">
        <v>390</v>
      </c>
    </row>
    <row r="435" spans="1:10" s="19" customFormat="1" ht="15.75" x14ac:dyDescent="0.25">
      <c r="A435" s="111" t="s">
        <v>356</v>
      </c>
      <c r="B435" s="109" t="s">
        <v>368</v>
      </c>
      <c r="C435" s="109" t="s">
        <v>106</v>
      </c>
      <c r="D435" s="109" t="s">
        <v>55</v>
      </c>
      <c r="E435" s="109" t="s">
        <v>465</v>
      </c>
      <c r="F435" s="109"/>
      <c r="G435" s="109" t="s">
        <v>706</v>
      </c>
      <c r="H435" s="110">
        <f t="shared" ref="H435:H436" si="73">SUM(I435:J435)</f>
        <v>40</v>
      </c>
      <c r="I435" s="110">
        <f>I436</f>
        <v>40</v>
      </c>
      <c r="J435" s="110">
        <f>J436</f>
        <v>0</v>
      </c>
    </row>
    <row r="436" spans="1:10" s="19" customFormat="1" ht="15.75" x14ac:dyDescent="0.25">
      <c r="A436" s="111" t="s">
        <v>357</v>
      </c>
      <c r="B436" s="109" t="s">
        <v>368</v>
      </c>
      <c r="C436" s="109" t="s">
        <v>106</v>
      </c>
      <c r="D436" s="109" t="s">
        <v>55</v>
      </c>
      <c r="E436" s="109" t="s">
        <v>465</v>
      </c>
      <c r="F436" s="109"/>
      <c r="G436" s="109" t="s">
        <v>707</v>
      </c>
      <c r="H436" s="110">
        <f t="shared" si="73"/>
        <v>40</v>
      </c>
      <c r="I436" s="110">
        <v>40</v>
      </c>
      <c r="J436" s="110"/>
    </row>
    <row r="437" spans="1:10" s="107" customFormat="1" ht="15.75" x14ac:dyDescent="0.25">
      <c r="A437" s="117" t="s">
        <v>466</v>
      </c>
      <c r="B437" s="118">
        <v>40</v>
      </c>
      <c r="C437" s="119">
        <v>8</v>
      </c>
      <c r="D437" s="119">
        <v>1</v>
      </c>
      <c r="E437" s="120">
        <v>5222800</v>
      </c>
      <c r="F437" s="120"/>
      <c r="G437" s="118" t="s">
        <v>237</v>
      </c>
      <c r="H437" s="26">
        <f>SUM(I437:J437)</f>
        <v>52400.3</v>
      </c>
      <c r="I437" s="26">
        <f>I438+I443+I446</f>
        <v>0</v>
      </c>
      <c r="J437" s="26">
        <f>J438+J443+J446+J449</f>
        <v>52400.3</v>
      </c>
    </row>
    <row r="438" spans="1:10" s="107" customFormat="1" ht="15.75" x14ac:dyDescent="0.25">
      <c r="A438" s="117" t="s">
        <v>467</v>
      </c>
      <c r="B438" s="118">
        <v>40</v>
      </c>
      <c r="C438" s="119">
        <v>8</v>
      </c>
      <c r="D438" s="119">
        <v>1</v>
      </c>
      <c r="E438" s="120">
        <v>5222805</v>
      </c>
      <c r="F438" s="120"/>
      <c r="G438" s="118" t="s">
        <v>237</v>
      </c>
      <c r="H438" s="26">
        <f t="shared" ref="H438:H442" si="74">SUM(I438:J438)</f>
        <v>275</v>
      </c>
      <c r="I438" s="26">
        <f>I439+I441</f>
        <v>0</v>
      </c>
      <c r="J438" s="26">
        <f>J439+J441</f>
        <v>275</v>
      </c>
    </row>
    <row r="439" spans="1:10" s="19" customFormat="1" ht="15.75" x14ac:dyDescent="0.25">
      <c r="A439" s="126" t="s">
        <v>406</v>
      </c>
      <c r="B439" s="122">
        <v>40</v>
      </c>
      <c r="C439" s="123">
        <v>8</v>
      </c>
      <c r="D439" s="123">
        <v>1</v>
      </c>
      <c r="E439" s="124">
        <v>5222805</v>
      </c>
      <c r="F439" s="124"/>
      <c r="G439" s="122">
        <v>610</v>
      </c>
      <c r="H439" s="110">
        <f t="shared" si="74"/>
        <v>150</v>
      </c>
      <c r="I439" s="110">
        <f>I440</f>
        <v>0</v>
      </c>
      <c r="J439" s="110">
        <f>J440</f>
        <v>150</v>
      </c>
    </row>
    <row r="440" spans="1:10" s="19" customFormat="1" ht="15.75" x14ac:dyDescent="0.25">
      <c r="A440" s="108" t="s">
        <v>408</v>
      </c>
      <c r="B440" s="122">
        <v>40</v>
      </c>
      <c r="C440" s="123">
        <v>8</v>
      </c>
      <c r="D440" s="123">
        <v>1</v>
      </c>
      <c r="E440" s="124">
        <v>5222805</v>
      </c>
      <c r="F440" s="124"/>
      <c r="G440" s="122">
        <v>612</v>
      </c>
      <c r="H440" s="110">
        <f t="shared" si="74"/>
        <v>150</v>
      </c>
      <c r="I440" s="110"/>
      <c r="J440" s="110">
        <v>150</v>
      </c>
    </row>
    <row r="441" spans="1:10" s="19" customFormat="1" ht="15.75" x14ac:dyDescent="0.25">
      <c r="A441" s="126" t="s">
        <v>455</v>
      </c>
      <c r="B441" s="122">
        <v>40</v>
      </c>
      <c r="C441" s="123">
        <v>8</v>
      </c>
      <c r="D441" s="123">
        <v>1</v>
      </c>
      <c r="E441" s="124">
        <v>5222805</v>
      </c>
      <c r="F441" s="124"/>
      <c r="G441" s="122">
        <v>620</v>
      </c>
      <c r="H441" s="110">
        <f t="shared" si="74"/>
        <v>125</v>
      </c>
      <c r="I441" s="110">
        <f t="shared" ref="I441:J441" si="75">I442</f>
        <v>0</v>
      </c>
      <c r="J441" s="110">
        <f t="shared" si="75"/>
        <v>125</v>
      </c>
    </row>
    <row r="442" spans="1:10" s="19" customFormat="1" ht="15.75" x14ac:dyDescent="0.25">
      <c r="A442" s="126" t="s">
        <v>459</v>
      </c>
      <c r="B442" s="122">
        <v>40</v>
      </c>
      <c r="C442" s="123">
        <v>8</v>
      </c>
      <c r="D442" s="123">
        <v>1</v>
      </c>
      <c r="E442" s="124">
        <v>5222805</v>
      </c>
      <c r="F442" s="124"/>
      <c r="G442" s="122">
        <v>622</v>
      </c>
      <c r="H442" s="110">
        <f t="shared" si="74"/>
        <v>125</v>
      </c>
      <c r="I442" s="110"/>
      <c r="J442" s="110">
        <v>125</v>
      </c>
    </row>
    <row r="443" spans="1:10" s="107" customFormat="1" ht="15.75" x14ac:dyDescent="0.25">
      <c r="A443" s="117" t="s">
        <v>468</v>
      </c>
      <c r="B443" s="118">
        <v>40</v>
      </c>
      <c r="C443" s="119">
        <v>8</v>
      </c>
      <c r="D443" s="119">
        <v>1</v>
      </c>
      <c r="E443" s="120">
        <v>5222806</v>
      </c>
      <c r="F443" s="120"/>
      <c r="G443" s="118" t="s">
        <v>237</v>
      </c>
      <c r="H443" s="26">
        <f>H444</f>
        <v>2738.9</v>
      </c>
      <c r="I443" s="26">
        <f>I444</f>
        <v>0</v>
      </c>
      <c r="J443" s="26">
        <f>J444</f>
        <v>2738.9</v>
      </c>
    </row>
    <row r="444" spans="1:10" s="19" customFormat="1" ht="15.75" x14ac:dyDescent="0.25">
      <c r="A444" s="126" t="s">
        <v>406</v>
      </c>
      <c r="B444" s="122">
        <v>40</v>
      </c>
      <c r="C444" s="123">
        <v>8</v>
      </c>
      <c r="D444" s="123">
        <v>1</v>
      </c>
      <c r="E444" s="124">
        <v>5222806</v>
      </c>
      <c r="F444" s="124"/>
      <c r="G444" s="122">
        <v>610</v>
      </c>
      <c r="H444" s="110">
        <f>H445</f>
        <v>2738.9</v>
      </c>
      <c r="I444" s="110">
        <f t="shared" ref="I444:J444" si="76">I445</f>
        <v>0</v>
      </c>
      <c r="J444" s="110">
        <f t="shared" si="76"/>
        <v>2738.9</v>
      </c>
    </row>
    <row r="445" spans="1:10" s="19" customFormat="1" ht="15.75" x14ac:dyDescent="0.25">
      <c r="A445" s="108" t="s">
        <v>408</v>
      </c>
      <c r="B445" s="122">
        <v>40</v>
      </c>
      <c r="C445" s="123">
        <v>8</v>
      </c>
      <c r="D445" s="123">
        <v>1</v>
      </c>
      <c r="E445" s="124">
        <v>5222806</v>
      </c>
      <c r="F445" s="124"/>
      <c r="G445" s="122">
        <v>612</v>
      </c>
      <c r="H445" s="110">
        <f>SUM(I445:J445)</f>
        <v>2738.9</v>
      </c>
      <c r="I445" s="110"/>
      <c r="J445" s="110">
        <v>2738.9</v>
      </c>
    </row>
    <row r="446" spans="1:10" s="107" customFormat="1" ht="15.75" x14ac:dyDescent="0.25">
      <c r="A446" s="117" t="s">
        <v>469</v>
      </c>
      <c r="B446" s="118">
        <v>40</v>
      </c>
      <c r="C446" s="119">
        <v>8</v>
      </c>
      <c r="D446" s="119">
        <v>1</v>
      </c>
      <c r="E446" s="120">
        <v>5222807</v>
      </c>
      <c r="F446" s="120"/>
      <c r="G446" s="118" t="s">
        <v>237</v>
      </c>
      <c r="H446" s="26">
        <f>H447</f>
        <v>190.4</v>
      </c>
      <c r="I446" s="26">
        <f>I447</f>
        <v>0</v>
      </c>
      <c r="J446" s="26">
        <f>J447</f>
        <v>190.4</v>
      </c>
    </row>
    <row r="447" spans="1:10" s="19" customFormat="1" ht="15.75" x14ac:dyDescent="0.25">
      <c r="A447" s="126" t="s">
        <v>455</v>
      </c>
      <c r="B447" s="122">
        <v>40</v>
      </c>
      <c r="C447" s="123">
        <v>8</v>
      </c>
      <c r="D447" s="123">
        <v>1</v>
      </c>
      <c r="E447" s="124">
        <v>5222807</v>
      </c>
      <c r="F447" s="124"/>
      <c r="G447" s="122">
        <v>620</v>
      </c>
      <c r="H447" s="110">
        <f>H448</f>
        <v>190.4</v>
      </c>
      <c r="I447" s="110">
        <f t="shared" ref="I447:J447" si="77">I448</f>
        <v>0</v>
      </c>
      <c r="J447" s="110">
        <f t="shared" si="77"/>
        <v>190.4</v>
      </c>
    </row>
    <row r="448" spans="1:10" s="19" customFormat="1" ht="15.75" x14ac:dyDescent="0.25">
      <c r="A448" s="126" t="s">
        <v>459</v>
      </c>
      <c r="B448" s="122">
        <v>40</v>
      </c>
      <c r="C448" s="123">
        <v>8</v>
      </c>
      <c r="D448" s="123">
        <v>1</v>
      </c>
      <c r="E448" s="124">
        <v>5222807</v>
      </c>
      <c r="F448" s="124"/>
      <c r="G448" s="122">
        <v>622</v>
      </c>
      <c r="H448" s="110">
        <f>SUM(I448:J448)</f>
        <v>190.4</v>
      </c>
      <c r="I448" s="110"/>
      <c r="J448" s="110">
        <v>190.4</v>
      </c>
    </row>
    <row r="449" spans="1:10" s="107" customFormat="1" ht="15.75" x14ac:dyDescent="0.25">
      <c r="A449" s="117" t="s">
        <v>895</v>
      </c>
      <c r="B449" s="118">
        <v>40</v>
      </c>
      <c r="C449" s="119">
        <v>8</v>
      </c>
      <c r="D449" s="119">
        <v>1</v>
      </c>
      <c r="E449" s="120">
        <v>5222811</v>
      </c>
      <c r="F449" s="120"/>
      <c r="G449" s="118"/>
      <c r="H449" s="26">
        <f>H450</f>
        <v>49196</v>
      </c>
      <c r="I449" s="26">
        <f t="shared" ref="I449:J449" si="78">I450</f>
        <v>0</v>
      </c>
      <c r="J449" s="26">
        <f t="shared" si="78"/>
        <v>49196</v>
      </c>
    </row>
    <row r="450" spans="1:10" s="19" customFormat="1" ht="15.75" x14ac:dyDescent="0.25">
      <c r="A450" s="108" t="s">
        <v>443</v>
      </c>
      <c r="B450" s="122">
        <v>40</v>
      </c>
      <c r="C450" s="123">
        <v>8</v>
      </c>
      <c r="D450" s="123">
        <v>1</v>
      </c>
      <c r="E450" s="124">
        <v>5222811</v>
      </c>
      <c r="F450" s="124"/>
      <c r="G450" s="122">
        <v>400</v>
      </c>
      <c r="H450" s="110">
        <f>SUM(I450:J450)</f>
        <v>49196</v>
      </c>
      <c r="I450" s="110">
        <f>I451</f>
        <v>0</v>
      </c>
      <c r="J450" s="110">
        <f>SUM(J451)</f>
        <v>49196</v>
      </c>
    </row>
    <row r="451" spans="1:10" s="19" customFormat="1" ht="31.5" x14ac:dyDescent="0.25">
      <c r="A451" s="108" t="s">
        <v>594</v>
      </c>
      <c r="B451" s="122">
        <v>40</v>
      </c>
      <c r="C451" s="123">
        <v>8</v>
      </c>
      <c r="D451" s="123">
        <v>1</v>
      </c>
      <c r="E451" s="124">
        <v>5222811</v>
      </c>
      <c r="F451" s="124"/>
      <c r="G451" s="122">
        <v>411</v>
      </c>
      <c r="H451" s="110">
        <f>SUM(I451:J451)</f>
        <v>49196</v>
      </c>
      <c r="I451" s="110"/>
      <c r="J451" s="110">
        <v>49196</v>
      </c>
    </row>
    <row r="452" spans="1:10" s="107" customFormat="1" ht="15.75" x14ac:dyDescent="0.25">
      <c r="A452" s="105" t="s">
        <v>419</v>
      </c>
      <c r="B452" s="118">
        <v>40</v>
      </c>
      <c r="C452" s="119">
        <v>8</v>
      </c>
      <c r="D452" s="119">
        <v>1</v>
      </c>
      <c r="E452" s="120">
        <v>7950000</v>
      </c>
      <c r="F452" s="120"/>
      <c r="G452" s="118"/>
      <c r="H452" s="26">
        <f>H453+H456</f>
        <v>11193.099999999999</v>
      </c>
      <c r="I452" s="26">
        <f t="shared" ref="I452:J452" si="79">I453+I456</f>
        <v>11193.099999999999</v>
      </c>
      <c r="J452" s="26">
        <f t="shared" si="79"/>
        <v>0</v>
      </c>
    </row>
    <row r="453" spans="1:10" s="107" customFormat="1" ht="31.5" x14ac:dyDescent="0.25">
      <c r="A453" s="105" t="s">
        <v>894</v>
      </c>
      <c r="B453" s="118">
        <v>40</v>
      </c>
      <c r="C453" s="119">
        <v>8</v>
      </c>
      <c r="D453" s="119">
        <v>1</v>
      </c>
      <c r="E453" s="120">
        <v>7950129</v>
      </c>
      <c r="F453" s="120"/>
      <c r="G453" s="118"/>
      <c r="H453" s="26">
        <f>H454</f>
        <v>5353.2</v>
      </c>
      <c r="I453" s="26">
        <f t="shared" ref="I453:J453" si="80">I454</f>
        <v>5353.2</v>
      </c>
      <c r="J453" s="26">
        <f t="shared" si="80"/>
        <v>0</v>
      </c>
    </row>
    <row r="454" spans="1:10" s="19" customFormat="1" ht="15.75" x14ac:dyDescent="0.25">
      <c r="A454" s="108" t="s">
        <v>443</v>
      </c>
      <c r="B454" s="122">
        <v>40</v>
      </c>
      <c r="C454" s="123">
        <v>8</v>
      </c>
      <c r="D454" s="123">
        <v>1</v>
      </c>
      <c r="E454" s="124">
        <v>7950129</v>
      </c>
      <c r="F454" s="124"/>
      <c r="G454" s="122">
        <v>400</v>
      </c>
      <c r="H454" s="110">
        <f>SUM(I454:J454)</f>
        <v>5353.2</v>
      </c>
      <c r="I454" s="110">
        <f>I455</f>
        <v>5353.2</v>
      </c>
      <c r="J454" s="110"/>
    </row>
    <row r="455" spans="1:10" s="19" customFormat="1" ht="31.5" x14ac:dyDescent="0.25">
      <c r="A455" s="108" t="s">
        <v>594</v>
      </c>
      <c r="B455" s="122">
        <v>40</v>
      </c>
      <c r="C455" s="123">
        <v>8</v>
      </c>
      <c r="D455" s="123">
        <v>1</v>
      </c>
      <c r="E455" s="124">
        <v>7950129</v>
      </c>
      <c r="F455" s="124"/>
      <c r="G455" s="122">
        <v>411</v>
      </c>
      <c r="H455" s="110">
        <f>SUM(I455:J455)</f>
        <v>5353.2</v>
      </c>
      <c r="I455" s="110">
        <v>5353.2</v>
      </c>
      <c r="J455" s="110"/>
    </row>
    <row r="456" spans="1:10" s="107" customFormat="1" ht="15.75" x14ac:dyDescent="0.25">
      <c r="A456" s="135" t="s">
        <v>893</v>
      </c>
      <c r="B456" s="104" t="s">
        <v>368</v>
      </c>
      <c r="C456" s="104" t="s">
        <v>106</v>
      </c>
      <c r="D456" s="104" t="s">
        <v>55</v>
      </c>
      <c r="E456" s="104" t="s">
        <v>470</v>
      </c>
      <c r="F456" s="104"/>
      <c r="G456" s="104"/>
      <c r="H456" s="26">
        <f>H457+H459+H461</f>
        <v>5839.9</v>
      </c>
      <c r="I456" s="26">
        <f>I457+I459+I461</f>
        <v>5839.9</v>
      </c>
      <c r="J456" s="26">
        <f>J457+J459+J461</f>
        <v>0</v>
      </c>
    </row>
    <row r="457" spans="1:10" s="19" customFormat="1" ht="15.75" hidden="1" x14ac:dyDescent="0.25">
      <c r="A457" s="108" t="s">
        <v>392</v>
      </c>
      <c r="B457" s="109" t="s">
        <v>368</v>
      </c>
      <c r="C457" s="109" t="s">
        <v>106</v>
      </c>
      <c r="D457" s="109" t="s">
        <v>55</v>
      </c>
      <c r="E457" s="109" t="s">
        <v>470</v>
      </c>
      <c r="F457" s="109"/>
      <c r="G457" s="109" t="s">
        <v>400</v>
      </c>
      <c r="H457" s="110">
        <f>H458</f>
        <v>0</v>
      </c>
      <c r="I457" s="110">
        <f t="shared" ref="I457:J457" si="81">I458</f>
        <v>0</v>
      </c>
      <c r="J457" s="110">
        <f t="shared" si="81"/>
        <v>0</v>
      </c>
    </row>
    <row r="458" spans="1:10" s="19" customFormat="1" ht="15.75" hidden="1" x14ac:dyDescent="0.25">
      <c r="A458" s="108" t="s">
        <v>393</v>
      </c>
      <c r="B458" s="109" t="s">
        <v>368</v>
      </c>
      <c r="C458" s="109" t="s">
        <v>106</v>
      </c>
      <c r="D458" s="109" t="s">
        <v>55</v>
      </c>
      <c r="E458" s="109" t="s">
        <v>470</v>
      </c>
      <c r="F458" s="109"/>
      <c r="G458" s="109" t="s">
        <v>395</v>
      </c>
      <c r="H458" s="110">
        <f>I458+J458</f>
        <v>0</v>
      </c>
      <c r="I458" s="110"/>
      <c r="J458" s="110"/>
    </row>
    <row r="459" spans="1:10" s="19" customFormat="1" ht="15.75" x14ac:dyDescent="0.25">
      <c r="A459" s="126" t="s">
        <v>406</v>
      </c>
      <c r="B459" s="109" t="s">
        <v>368</v>
      </c>
      <c r="C459" s="109" t="s">
        <v>106</v>
      </c>
      <c r="D459" s="109" t="s">
        <v>55</v>
      </c>
      <c r="E459" s="109" t="s">
        <v>470</v>
      </c>
      <c r="F459" s="109"/>
      <c r="G459" s="109" t="s">
        <v>422</v>
      </c>
      <c r="H459" s="110">
        <f t="shared" ref="H459:H463" si="82">SUM(I459:J459)</f>
        <v>3547.3</v>
      </c>
      <c r="I459" s="110">
        <f>I460</f>
        <v>3547.3</v>
      </c>
      <c r="J459" s="110"/>
    </row>
    <row r="460" spans="1:10" s="19" customFormat="1" ht="15.75" x14ac:dyDescent="0.25">
      <c r="A460" s="108" t="s">
        <v>408</v>
      </c>
      <c r="B460" s="109" t="s">
        <v>368</v>
      </c>
      <c r="C460" s="109" t="s">
        <v>106</v>
      </c>
      <c r="D460" s="109" t="s">
        <v>55</v>
      </c>
      <c r="E460" s="109" t="s">
        <v>470</v>
      </c>
      <c r="F460" s="109"/>
      <c r="G460" s="109" t="s">
        <v>409</v>
      </c>
      <c r="H460" s="110">
        <f t="shared" si="82"/>
        <v>3547.3</v>
      </c>
      <c r="I460" s="110">
        <v>3547.3</v>
      </c>
      <c r="J460" s="110"/>
    </row>
    <row r="461" spans="1:10" s="19" customFormat="1" ht="15.75" x14ac:dyDescent="0.25">
      <c r="A461" s="126" t="s">
        <v>455</v>
      </c>
      <c r="B461" s="109" t="s">
        <v>368</v>
      </c>
      <c r="C461" s="109" t="s">
        <v>106</v>
      </c>
      <c r="D461" s="109" t="s">
        <v>55</v>
      </c>
      <c r="E461" s="109" t="s">
        <v>470</v>
      </c>
      <c r="F461" s="109"/>
      <c r="G461" s="109" t="s">
        <v>456</v>
      </c>
      <c r="H461" s="110">
        <f t="shared" si="82"/>
        <v>2292.6</v>
      </c>
      <c r="I461" s="110">
        <f>I462</f>
        <v>2292.6</v>
      </c>
      <c r="J461" s="110"/>
    </row>
    <row r="462" spans="1:10" s="19" customFormat="1" ht="15.75" x14ac:dyDescent="0.25">
      <c r="A462" s="108" t="s">
        <v>459</v>
      </c>
      <c r="B462" s="109" t="s">
        <v>368</v>
      </c>
      <c r="C462" s="109" t="s">
        <v>106</v>
      </c>
      <c r="D462" s="109" t="s">
        <v>55</v>
      </c>
      <c r="E462" s="109" t="s">
        <v>470</v>
      </c>
      <c r="F462" s="109"/>
      <c r="G462" s="109" t="s">
        <v>460</v>
      </c>
      <c r="H462" s="110">
        <f t="shared" si="82"/>
        <v>2292.6</v>
      </c>
      <c r="I462" s="110">
        <v>2292.6</v>
      </c>
      <c r="J462" s="110"/>
    </row>
    <row r="463" spans="1:10" s="107" customFormat="1" ht="15.75" x14ac:dyDescent="0.25">
      <c r="A463" s="114" t="s">
        <v>251</v>
      </c>
      <c r="B463" s="104" t="s">
        <v>368</v>
      </c>
      <c r="C463" s="104" t="s">
        <v>84</v>
      </c>
      <c r="D463" s="104"/>
      <c r="E463" s="104"/>
      <c r="F463" s="104"/>
      <c r="G463" s="104" t="s">
        <v>237</v>
      </c>
      <c r="H463" s="26">
        <f t="shared" si="82"/>
        <v>353253.4</v>
      </c>
      <c r="I463" s="26">
        <f>I464+I483+I488+I495</f>
        <v>117552.6</v>
      </c>
      <c r="J463" s="26">
        <f>J464+J483+J488+J495</f>
        <v>235700.8</v>
      </c>
    </row>
    <row r="464" spans="1:10" s="107" customFormat="1" ht="15.75" x14ac:dyDescent="0.25">
      <c r="A464" s="105" t="s">
        <v>179</v>
      </c>
      <c r="B464" s="104" t="s">
        <v>368</v>
      </c>
      <c r="C464" s="104" t="s">
        <v>84</v>
      </c>
      <c r="D464" s="104" t="s">
        <v>55</v>
      </c>
      <c r="E464" s="104"/>
      <c r="F464" s="104"/>
      <c r="G464" s="104"/>
      <c r="H464" s="26">
        <f>SUM(I464:J464)</f>
        <v>238301</v>
      </c>
      <c r="I464" s="26">
        <f>I465+I473</f>
        <v>110232.3</v>
      </c>
      <c r="J464" s="26">
        <f>J465+J473</f>
        <v>128068.70000000001</v>
      </c>
    </row>
    <row r="465" spans="1:10" s="107" customFormat="1" ht="15.75" x14ac:dyDescent="0.25">
      <c r="A465" s="114" t="s">
        <v>471</v>
      </c>
      <c r="B465" s="104" t="s">
        <v>368</v>
      </c>
      <c r="C465" s="104" t="s">
        <v>84</v>
      </c>
      <c r="D465" s="104" t="s">
        <v>55</v>
      </c>
      <c r="E465" s="104">
        <v>4709900</v>
      </c>
      <c r="F465" s="104"/>
      <c r="G465" s="104"/>
      <c r="H465" s="26">
        <f>H468+H471+H466</f>
        <v>235590.60000000003</v>
      </c>
      <c r="I465" s="26">
        <f>I468+I471+I466</f>
        <v>107521.90000000001</v>
      </c>
      <c r="J465" s="26">
        <f>J468+J471+J466</f>
        <v>128068.70000000001</v>
      </c>
    </row>
    <row r="466" spans="1:10" s="107" customFormat="1" ht="15.75" x14ac:dyDescent="0.25">
      <c r="A466" s="108" t="s">
        <v>392</v>
      </c>
      <c r="B466" s="109" t="s">
        <v>368</v>
      </c>
      <c r="C466" s="109" t="s">
        <v>84</v>
      </c>
      <c r="D466" s="109" t="s">
        <v>55</v>
      </c>
      <c r="E466" s="109">
        <v>4709900</v>
      </c>
      <c r="F466" s="104"/>
      <c r="G466" s="109" t="s">
        <v>400</v>
      </c>
      <c r="H466" s="110">
        <f>SUM(I466:J466)</f>
        <v>5600.5</v>
      </c>
      <c r="I466" s="110">
        <f>I467</f>
        <v>5600.5</v>
      </c>
      <c r="J466" s="110">
        <f>J467</f>
        <v>0</v>
      </c>
    </row>
    <row r="467" spans="1:10" s="107" customFormat="1" ht="15.75" x14ac:dyDescent="0.25">
      <c r="A467" s="108" t="s">
        <v>393</v>
      </c>
      <c r="B467" s="109" t="s">
        <v>368</v>
      </c>
      <c r="C467" s="109" t="s">
        <v>84</v>
      </c>
      <c r="D467" s="109" t="s">
        <v>55</v>
      </c>
      <c r="E467" s="109">
        <v>4709900</v>
      </c>
      <c r="F467" s="104"/>
      <c r="G467" s="109" t="s">
        <v>395</v>
      </c>
      <c r="H467" s="110">
        <f>SUM(I467:J467)</f>
        <v>5600.5</v>
      </c>
      <c r="I467" s="110">
        <v>5600.5</v>
      </c>
      <c r="J467" s="110"/>
    </row>
    <row r="468" spans="1:10" s="19" customFormat="1" ht="15.75" x14ac:dyDescent="0.25">
      <c r="A468" s="108" t="s">
        <v>406</v>
      </c>
      <c r="B468" s="109" t="s">
        <v>368</v>
      </c>
      <c r="C468" s="109" t="s">
        <v>84</v>
      </c>
      <c r="D468" s="109" t="s">
        <v>55</v>
      </c>
      <c r="E468" s="109">
        <v>4709900</v>
      </c>
      <c r="F468" s="109"/>
      <c r="G468" s="109">
        <v>610</v>
      </c>
      <c r="H468" s="110">
        <f>H469+H470</f>
        <v>229546.40000000002</v>
      </c>
      <c r="I468" s="110">
        <f>I469+I470</f>
        <v>101477.70000000001</v>
      </c>
      <c r="J468" s="110">
        <f>J469+J470</f>
        <v>128068.70000000001</v>
      </c>
    </row>
    <row r="469" spans="1:10" s="19" customFormat="1" ht="31.5" x14ac:dyDescent="0.25">
      <c r="A469" s="108" t="s">
        <v>423</v>
      </c>
      <c r="B469" s="109" t="s">
        <v>368</v>
      </c>
      <c r="C469" s="109" t="s">
        <v>84</v>
      </c>
      <c r="D469" s="109" t="s">
        <v>55</v>
      </c>
      <c r="E469" s="109">
        <v>4709900</v>
      </c>
      <c r="F469" s="109"/>
      <c r="G469" s="109">
        <v>611</v>
      </c>
      <c r="H469" s="110">
        <f>SUM(I469:J469)</f>
        <v>177509.90000000002</v>
      </c>
      <c r="I469" s="110">
        <v>74945.3</v>
      </c>
      <c r="J469" s="110">
        <v>102564.6</v>
      </c>
    </row>
    <row r="470" spans="1:10" s="19" customFormat="1" ht="15.75" x14ac:dyDescent="0.25">
      <c r="A470" s="108" t="s">
        <v>408</v>
      </c>
      <c r="B470" s="109" t="s">
        <v>368</v>
      </c>
      <c r="C470" s="109" t="s">
        <v>84</v>
      </c>
      <c r="D470" s="109" t="s">
        <v>55</v>
      </c>
      <c r="E470" s="109">
        <v>4709900</v>
      </c>
      <c r="F470" s="109"/>
      <c r="G470" s="109">
        <v>612</v>
      </c>
      <c r="H470" s="110">
        <f>SUM(I470:J470)</f>
        <v>52036.5</v>
      </c>
      <c r="I470" s="110">
        <v>26532.400000000001</v>
      </c>
      <c r="J470" s="110">
        <v>25504.1</v>
      </c>
    </row>
    <row r="471" spans="1:10" s="19" customFormat="1" ht="15.75" x14ac:dyDescent="0.25">
      <c r="A471" s="111" t="s">
        <v>356</v>
      </c>
      <c r="B471" s="109" t="s">
        <v>368</v>
      </c>
      <c r="C471" s="109" t="s">
        <v>84</v>
      </c>
      <c r="D471" s="109" t="s">
        <v>55</v>
      </c>
      <c r="E471" s="109">
        <v>4709900</v>
      </c>
      <c r="F471" s="109"/>
      <c r="G471" s="109" t="s">
        <v>706</v>
      </c>
      <c r="H471" s="110">
        <f t="shared" ref="H471:H472" si="83">SUM(I471:J471)</f>
        <v>443.7</v>
      </c>
      <c r="I471" s="110">
        <f>I472</f>
        <v>443.7</v>
      </c>
      <c r="J471" s="110">
        <f>J472</f>
        <v>0</v>
      </c>
    </row>
    <row r="472" spans="1:10" s="19" customFormat="1" ht="15.75" x14ac:dyDescent="0.25">
      <c r="A472" s="111" t="s">
        <v>357</v>
      </c>
      <c r="B472" s="109" t="s">
        <v>368</v>
      </c>
      <c r="C472" s="109" t="s">
        <v>84</v>
      </c>
      <c r="D472" s="109" t="s">
        <v>55</v>
      </c>
      <c r="E472" s="109">
        <v>4709900</v>
      </c>
      <c r="F472" s="109"/>
      <c r="G472" s="109" t="s">
        <v>707</v>
      </c>
      <c r="H472" s="110">
        <f t="shared" si="83"/>
        <v>443.7</v>
      </c>
      <c r="I472" s="110">
        <v>443.7</v>
      </c>
      <c r="J472" s="110"/>
    </row>
    <row r="473" spans="1:10" s="107" customFormat="1" ht="15.75" x14ac:dyDescent="0.25">
      <c r="A473" s="67" t="s">
        <v>892</v>
      </c>
      <c r="B473" s="104" t="s">
        <v>368</v>
      </c>
      <c r="C473" s="104" t="s">
        <v>84</v>
      </c>
      <c r="D473" s="104" t="s">
        <v>55</v>
      </c>
      <c r="E473" s="104" t="s">
        <v>891</v>
      </c>
      <c r="F473" s="104"/>
      <c r="G473" s="104"/>
      <c r="H473" s="26">
        <f>H474+H477+H480</f>
        <v>2710.4</v>
      </c>
      <c r="I473" s="26">
        <f t="shared" ref="I473:J473" si="84">I474+I477+I480</f>
        <v>2710.4</v>
      </c>
      <c r="J473" s="26">
        <f t="shared" si="84"/>
        <v>0</v>
      </c>
    </row>
    <row r="474" spans="1:10" s="107" customFormat="1" ht="15.75" x14ac:dyDescent="0.25">
      <c r="A474" s="135" t="s">
        <v>890</v>
      </c>
      <c r="B474" s="104" t="s">
        <v>368</v>
      </c>
      <c r="C474" s="104" t="s">
        <v>84</v>
      </c>
      <c r="D474" s="104" t="s">
        <v>55</v>
      </c>
      <c r="E474" s="104" t="s">
        <v>889</v>
      </c>
      <c r="F474" s="104"/>
      <c r="G474" s="104"/>
      <c r="H474" s="26">
        <f>H475</f>
        <v>498</v>
      </c>
      <c r="I474" s="26">
        <f>I475</f>
        <v>498</v>
      </c>
      <c r="J474" s="26">
        <f>J475</f>
        <v>0</v>
      </c>
    </row>
    <row r="475" spans="1:10" s="19" customFormat="1" ht="15.75" x14ac:dyDescent="0.25">
      <c r="A475" s="108" t="s">
        <v>406</v>
      </c>
      <c r="B475" s="109" t="s">
        <v>368</v>
      </c>
      <c r="C475" s="109" t="s">
        <v>84</v>
      </c>
      <c r="D475" s="109" t="s">
        <v>55</v>
      </c>
      <c r="E475" s="109" t="s">
        <v>889</v>
      </c>
      <c r="F475" s="109"/>
      <c r="G475" s="109" t="s">
        <v>422</v>
      </c>
      <c r="H475" s="110">
        <f>H476</f>
        <v>498</v>
      </c>
      <c r="I475" s="110">
        <f>I476</f>
        <v>498</v>
      </c>
      <c r="J475" s="110">
        <f>SUM(J476:J482)</f>
        <v>0</v>
      </c>
    </row>
    <row r="476" spans="1:10" s="19" customFormat="1" ht="15.75" x14ac:dyDescent="0.25">
      <c r="A476" s="108" t="s">
        <v>408</v>
      </c>
      <c r="B476" s="109" t="s">
        <v>368</v>
      </c>
      <c r="C476" s="109" t="s">
        <v>84</v>
      </c>
      <c r="D476" s="109" t="s">
        <v>55</v>
      </c>
      <c r="E476" s="109">
        <v>7950205</v>
      </c>
      <c r="F476" s="109"/>
      <c r="G476" s="109" t="s">
        <v>409</v>
      </c>
      <c r="H476" s="110">
        <f>SUM(I476:J476)</f>
        <v>498</v>
      </c>
      <c r="I476" s="110">
        <v>498</v>
      </c>
      <c r="J476" s="110"/>
    </row>
    <row r="477" spans="1:10" s="107" customFormat="1" ht="15.75" x14ac:dyDescent="0.25">
      <c r="A477" s="105" t="s">
        <v>887</v>
      </c>
      <c r="B477" s="104" t="s">
        <v>368</v>
      </c>
      <c r="C477" s="104" t="s">
        <v>84</v>
      </c>
      <c r="D477" s="104" t="s">
        <v>55</v>
      </c>
      <c r="E477" s="104">
        <v>7950206</v>
      </c>
      <c r="F477" s="104"/>
      <c r="G477" s="104"/>
      <c r="H477" s="26">
        <f t="shared" ref="H477:H481" si="85">SUM(I477:J477)</f>
        <v>483.5</v>
      </c>
      <c r="I477" s="26">
        <f>I478</f>
        <v>483.5</v>
      </c>
      <c r="J477" s="26"/>
    </row>
    <row r="478" spans="1:10" s="19" customFormat="1" ht="15.75" x14ac:dyDescent="0.25">
      <c r="A478" s="108" t="s">
        <v>406</v>
      </c>
      <c r="B478" s="109" t="s">
        <v>368</v>
      </c>
      <c r="C478" s="109" t="s">
        <v>84</v>
      </c>
      <c r="D478" s="109" t="s">
        <v>55</v>
      </c>
      <c r="E478" s="109">
        <v>7950206</v>
      </c>
      <c r="F478" s="109"/>
      <c r="G478" s="109" t="s">
        <v>422</v>
      </c>
      <c r="H478" s="110">
        <f t="shared" si="85"/>
        <v>483.5</v>
      </c>
      <c r="I478" s="110">
        <f>I479</f>
        <v>483.5</v>
      </c>
      <c r="J478" s="110"/>
    </row>
    <row r="479" spans="1:10" s="19" customFormat="1" ht="15.75" x14ac:dyDescent="0.25">
      <c r="A479" s="108" t="s">
        <v>408</v>
      </c>
      <c r="B479" s="109" t="s">
        <v>368</v>
      </c>
      <c r="C479" s="109" t="s">
        <v>84</v>
      </c>
      <c r="D479" s="109" t="s">
        <v>55</v>
      </c>
      <c r="E479" s="109">
        <v>7950206</v>
      </c>
      <c r="F479" s="109"/>
      <c r="G479" s="109" t="s">
        <v>409</v>
      </c>
      <c r="H479" s="110">
        <f t="shared" si="85"/>
        <v>483.5</v>
      </c>
      <c r="I479" s="110">
        <v>483.5</v>
      </c>
      <c r="J479" s="110"/>
    </row>
    <row r="480" spans="1:10" s="107" customFormat="1" ht="31.5" x14ac:dyDescent="0.25">
      <c r="A480" s="105" t="s">
        <v>888</v>
      </c>
      <c r="B480" s="104" t="s">
        <v>368</v>
      </c>
      <c r="C480" s="104" t="s">
        <v>84</v>
      </c>
      <c r="D480" s="104" t="s">
        <v>55</v>
      </c>
      <c r="E480" s="104" t="s">
        <v>886</v>
      </c>
      <c r="F480" s="104"/>
      <c r="G480" s="104"/>
      <c r="H480" s="26">
        <f t="shared" si="85"/>
        <v>1728.9</v>
      </c>
      <c r="I480" s="26">
        <f>I481</f>
        <v>1728.9</v>
      </c>
      <c r="J480" s="26"/>
    </row>
    <row r="481" spans="1:10" s="19" customFormat="1" ht="15.75" x14ac:dyDescent="0.25">
      <c r="A481" s="108" t="s">
        <v>406</v>
      </c>
      <c r="B481" s="109" t="s">
        <v>368</v>
      </c>
      <c r="C481" s="109" t="s">
        <v>84</v>
      </c>
      <c r="D481" s="109" t="s">
        <v>55</v>
      </c>
      <c r="E481" s="109" t="s">
        <v>886</v>
      </c>
      <c r="F481" s="109"/>
      <c r="G481" s="109" t="s">
        <v>422</v>
      </c>
      <c r="H481" s="110">
        <f t="shared" si="85"/>
        <v>1728.9</v>
      </c>
      <c r="I481" s="110">
        <f>I482</f>
        <v>1728.9</v>
      </c>
      <c r="J481" s="110"/>
    </row>
    <row r="482" spans="1:10" s="19" customFormat="1" ht="15.75" x14ac:dyDescent="0.25">
      <c r="A482" s="108" t="s">
        <v>408</v>
      </c>
      <c r="B482" s="109" t="s">
        <v>368</v>
      </c>
      <c r="C482" s="109" t="s">
        <v>84</v>
      </c>
      <c r="D482" s="109" t="s">
        <v>55</v>
      </c>
      <c r="E482" s="109">
        <v>7950207</v>
      </c>
      <c r="F482" s="109"/>
      <c r="G482" s="109" t="s">
        <v>409</v>
      </c>
      <c r="H482" s="110">
        <f>SUM(I482:J482)</f>
        <v>1728.9</v>
      </c>
      <c r="I482" s="110">
        <v>1728.9</v>
      </c>
      <c r="J482" s="110"/>
    </row>
    <row r="483" spans="1:10" s="107" customFormat="1" ht="15.75" x14ac:dyDescent="0.25">
      <c r="A483" s="105" t="s">
        <v>180</v>
      </c>
      <c r="B483" s="104" t="s">
        <v>368</v>
      </c>
      <c r="C483" s="104" t="s">
        <v>84</v>
      </c>
      <c r="D483" s="104" t="s">
        <v>57</v>
      </c>
      <c r="E483" s="104"/>
      <c r="F483" s="104"/>
      <c r="G483" s="104"/>
      <c r="H483" s="26">
        <f t="shared" ref="H483:J484" si="86">H484</f>
        <v>5191.7000000000007</v>
      </c>
      <c r="I483" s="26">
        <f t="shared" si="86"/>
        <v>2319.8000000000002</v>
      </c>
      <c r="J483" s="26">
        <f t="shared" si="86"/>
        <v>2871.9</v>
      </c>
    </row>
    <row r="484" spans="1:10" s="107" customFormat="1" ht="15.75" x14ac:dyDescent="0.25">
      <c r="A484" s="135" t="s">
        <v>472</v>
      </c>
      <c r="B484" s="104" t="s">
        <v>368</v>
      </c>
      <c r="C484" s="104" t="s">
        <v>84</v>
      </c>
      <c r="D484" s="104" t="s">
        <v>57</v>
      </c>
      <c r="E484" s="104">
        <v>4719900</v>
      </c>
      <c r="F484" s="104"/>
      <c r="G484" s="104"/>
      <c r="H484" s="26">
        <f t="shared" si="86"/>
        <v>5191.7000000000007</v>
      </c>
      <c r="I484" s="26">
        <f t="shared" si="86"/>
        <v>2319.8000000000002</v>
      </c>
      <c r="J484" s="26">
        <f t="shared" si="86"/>
        <v>2871.9</v>
      </c>
    </row>
    <row r="485" spans="1:10" s="19" customFormat="1" ht="15.75" x14ac:dyDescent="0.25">
      <c r="A485" s="108" t="s">
        <v>455</v>
      </c>
      <c r="B485" s="109" t="s">
        <v>368</v>
      </c>
      <c r="C485" s="109" t="s">
        <v>84</v>
      </c>
      <c r="D485" s="109" t="s">
        <v>57</v>
      </c>
      <c r="E485" s="109">
        <v>4719900</v>
      </c>
      <c r="F485" s="109"/>
      <c r="G485" s="109">
        <v>620</v>
      </c>
      <c r="H485" s="110">
        <f>H486+H487</f>
        <v>5191.7000000000007</v>
      </c>
      <c r="I485" s="110">
        <f>I486+I487</f>
        <v>2319.8000000000002</v>
      </c>
      <c r="J485" s="110">
        <f>J486+J487</f>
        <v>2871.9</v>
      </c>
    </row>
    <row r="486" spans="1:10" s="19" customFormat="1" ht="31.5" x14ac:dyDescent="0.25">
      <c r="A486" s="108" t="s">
        <v>457</v>
      </c>
      <c r="B486" s="109" t="s">
        <v>368</v>
      </c>
      <c r="C486" s="109" t="s">
        <v>84</v>
      </c>
      <c r="D486" s="109" t="s">
        <v>57</v>
      </c>
      <c r="E486" s="109">
        <v>4719900</v>
      </c>
      <c r="F486" s="109"/>
      <c r="G486" s="109">
        <v>621</v>
      </c>
      <c r="H486" s="110">
        <f>SUM(I486:J486)</f>
        <v>3349.8</v>
      </c>
      <c r="I486" s="110">
        <v>1831.3</v>
      </c>
      <c r="J486" s="110">
        <f>SUM('свод 2012'!V549)</f>
        <v>1518.5</v>
      </c>
    </row>
    <row r="487" spans="1:10" s="19" customFormat="1" ht="15.75" x14ac:dyDescent="0.25">
      <c r="A487" s="108" t="s">
        <v>459</v>
      </c>
      <c r="B487" s="109" t="s">
        <v>368</v>
      </c>
      <c r="C487" s="109" t="s">
        <v>84</v>
      </c>
      <c r="D487" s="109" t="s">
        <v>57</v>
      </c>
      <c r="E487" s="109">
        <v>4719900</v>
      </c>
      <c r="F487" s="109"/>
      <c r="G487" s="109">
        <v>622</v>
      </c>
      <c r="H487" s="110">
        <f>SUM(I487:J487)</f>
        <v>1841.9</v>
      </c>
      <c r="I487" s="110">
        <v>488.5</v>
      </c>
      <c r="J487" s="110">
        <v>1353.4</v>
      </c>
    </row>
    <row r="488" spans="1:10" s="107" customFormat="1" ht="15.75" x14ac:dyDescent="0.25">
      <c r="A488" s="105" t="s">
        <v>181</v>
      </c>
      <c r="B488" s="104" t="s">
        <v>368</v>
      </c>
      <c r="C488" s="104" t="s">
        <v>84</v>
      </c>
      <c r="D488" s="104" t="s">
        <v>61</v>
      </c>
      <c r="E488" s="104" t="s">
        <v>237</v>
      </c>
      <c r="F488" s="104"/>
      <c r="G488" s="104" t="s">
        <v>237</v>
      </c>
      <c r="H488" s="26">
        <f>SUM(I488:J488)</f>
        <v>5522.4</v>
      </c>
      <c r="I488" s="26"/>
      <c r="J488" s="26">
        <f>J489+J492</f>
        <v>5522.4</v>
      </c>
    </row>
    <row r="489" spans="1:10" s="107" customFormat="1" ht="31.5" x14ac:dyDescent="0.25">
      <c r="A489" s="105" t="s">
        <v>474</v>
      </c>
      <c r="B489" s="104" t="s">
        <v>368</v>
      </c>
      <c r="C489" s="104" t="s">
        <v>84</v>
      </c>
      <c r="D489" s="104" t="s">
        <v>61</v>
      </c>
      <c r="E489" s="104">
        <v>5201801</v>
      </c>
      <c r="F489" s="104"/>
      <c r="G489" s="104" t="s">
        <v>237</v>
      </c>
      <c r="H489" s="26">
        <f>H490</f>
        <v>4526</v>
      </c>
      <c r="I489" s="26">
        <f>I490</f>
        <v>0</v>
      </c>
      <c r="J489" s="26">
        <f>J490</f>
        <v>4526</v>
      </c>
    </row>
    <row r="490" spans="1:10" s="19" customFormat="1" ht="15.75" x14ac:dyDescent="0.25">
      <c r="A490" s="108" t="s">
        <v>406</v>
      </c>
      <c r="B490" s="109" t="s">
        <v>368</v>
      </c>
      <c r="C490" s="109" t="s">
        <v>84</v>
      </c>
      <c r="D490" s="109" t="s">
        <v>61</v>
      </c>
      <c r="E490" s="109">
        <v>5201801</v>
      </c>
      <c r="F490" s="109"/>
      <c r="G490" s="109">
        <v>610</v>
      </c>
      <c r="H490" s="110">
        <f>H491</f>
        <v>4526</v>
      </c>
      <c r="I490" s="110">
        <f t="shared" ref="I490:J490" si="87">I491</f>
        <v>0</v>
      </c>
      <c r="J490" s="110">
        <f t="shared" si="87"/>
        <v>4526</v>
      </c>
    </row>
    <row r="491" spans="1:10" s="19" customFormat="1" ht="15.75" x14ac:dyDescent="0.25">
      <c r="A491" s="108" t="s">
        <v>408</v>
      </c>
      <c r="B491" s="109" t="s">
        <v>368</v>
      </c>
      <c r="C491" s="109" t="s">
        <v>84</v>
      </c>
      <c r="D491" s="109" t="s">
        <v>61</v>
      </c>
      <c r="E491" s="109">
        <v>5201801</v>
      </c>
      <c r="F491" s="109"/>
      <c r="G491" s="109">
        <v>612</v>
      </c>
      <c r="H491" s="110">
        <f>SUM(I491:J491)</f>
        <v>4526</v>
      </c>
      <c r="I491" s="110"/>
      <c r="J491" s="110">
        <v>4526</v>
      </c>
    </row>
    <row r="492" spans="1:10" s="107" customFormat="1" ht="31.5" x14ac:dyDescent="0.25">
      <c r="A492" s="105" t="s">
        <v>475</v>
      </c>
      <c r="B492" s="104" t="s">
        <v>368</v>
      </c>
      <c r="C492" s="104" t="s">
        <v>84</v>
      </c>
      <c r="D492" s="104" t="s">
        <v>61</v>
      </c>
      <c r="E492" s="104">
        <v>5201802</v>
      </c>
      <c r="F492" s="104"/>
      <c r="G492" s="104" t="s">
        <v>237</v>
      </c>
      <c r="H492" s="26">
        <f>H493</f>
        <v>996.4</v>
      </c>
      <c r="I492" s="26"/>
      <c r="J492" s="26">
        <f>J493</f>
        <v>996.4</v>
      </c>
    </row>
    <row r="493" spans="1:10" s="19" customFormat="1" ht="15.75" x14ac:dyDescent="0.25">
      <c r="A493" s="108" t="s">
        <v>406</v>
      </c>
      <c r="B493" s="109" t="s">
        <v>368</v>
      </c>
      <c r="C493" s="109" t="s">
        <v>84</v>
      </c>
      <c r="D493" s="109" t="s">
        <v>61</v>
      </c>
      <c r="E493" s="109">
        <v>5201802</v>
      </c>
      <c r="F493" s="109"/>
      <c r="G493" s="109">
        <v>610</v>
      </c>
      <c r="H493" s="110">
        <f>H494</f>
        <v>996.4</v>
      </c>
      <c r="I493" s="110"/>
      <c r="J493" s="110">
        <v>996.4</v>
      </c>
    </row>
    <row r="494" spans="1:10" s="19" customFormat="1" ht="15.75" x14ac:dyDescent="0.25">
      <c r="A494" s="108" t="s">
        <v>408</v>
      </c>
      <c r="B494" s="109" t="s">
        <v>368</v>
      </c>
      <c r="C494" s="109" t="s">
        <v>84</v>
      </c>
      <c r="D494" s="109" t="s">
        <v>61</v>
      </c>
      <c r="E494" s="109">
        <v>5201802</v>
      </c>
      <c r="F494" s="109"/>
      <c r="G494" s="109">
        <v>612</v>
      </c>
      <c r="H494" s="110">
        <f>SUM(I494:J494)</f>
        <v>996.4</v>
      </c>
      <c r="I494" s="110"/>
      <c r="J494" s="110">
        <v>996.4</v>
      </c>
    </row>
    <row r="495" spans="1:10" s="19" customFormat="1" ht="15.75" x14ac:dyDescent="0.25">
      <c r="A495" s="105" t="s">
        <v>182</v>
      </c>
      <c r="B495" s="104" t="s">
        <v>368</v>
      </c>
      <c r="C495" s="104" t="s">
        <v>84</v>
      </c>
      <c r="D495" s="104" t="s">
        <v>84</v>
      </c>
      <c r="E495" s="104" t="s">
        <v>237</v>
      </c>
      <c r="F495" s="104"/>
      <c r="G495" s="109"/>
      <c r="H495" s="26">
        <f>SUM(I495+J495)</f>
        <v>104238.3</v>
      </c>
      <c r="I495" s="26">
        <f>I496+I503+I506</f>
        <v>5000.5</v>
      </c>
      <c r="J495" s="26">
        <f>J496+J503+J506</f>
        <v>99237.8</v>
      </c>
    </row>
    <row r="496" spans="1:10" s="107" customFormat="1" ht="31.5" x14ac:dyDescent="0.25">
      <c r="A496" s="105" t="s">
        <v>344</v>
      </c>
      <c r="B496" s="104" t="s">
        <v>368</v>
      </c>
      <c r="C496" s="104" t="s">
        <v>84</v>
      </c>
      <c r="D496" s="104" t="s">
        <v>84</v>
      </c>
      <c r="E496" s="104" t="s">
        <v>345</v>
      </c>
      <c r="F496" s="104"/>
      <c r="G496" s="104"/>
      <c r="H496" s="26">
        <f t="shared" ref="H496:H502" si="88">SUM(I496+J496)</f>
        <v>3601</v>
      </c>
      <c r="I496" s="26"/>
      <c r="J496" s="26">
        <f>J497+J500</f>
        <v>3601</v>
      </c>
    </row>
    <row r="497" spans="1:10" s="19" customFormat="1" ht="15.75" x14ac:dyDescent="0.25">
      <c r="A497" s="108" t="s">
        <v>605</v>
      </c>
      <c r="B497" s="109" t="s">
        <v>368</v>
      </c>
      <c r="C497" s="109" t="s">
        <v>84</v>
      </c>
      <c r="D497" s="109" t="s">
        <v>84</v>
      </c>
      <c r="E497" s="109" t="s">
        <v>347</v>
      </c>
      <c r="F497" s="109"/>
      <c r="G497" s="109">
        <v>120</v>
      </c>
      <c r="H497" s="110">
        <f t="shared" si="88"/>
        <v>3212.1</v>
      </c>
      <c r="I497" s="110"/>
      <c r="J497" s="110">
        <f>SUM(J498:J499)</f>
        <v>3212.1</v>
      </c>
    </row>
    <row r="498" spans="1:10" s="19" customFormat="1" ht="15.75" x14ac:dyDescent="0.25">
      <c r="A498" s="108" t="s">
        <v>350</v>
      </c>
      <c r="B498" s="109" t="s">
        <v>368</v>
      </c>
      <c r="C498" s="109" t="s">
        <v>84</v>
      </c>
      <c r="D498" s="109" t="s">
        <v>84</v>
      </c>
      <c r="E498" s="109" t="s">
        <v>347</v>
      </c>
      <c r="F498" s="109"/>
      <c r="G498" s="109">
        <v>121</v>
      </c>
      <c r="H498" s="110">
        <f t="shared" si="88"/>
        <v>2974.6</v>
      </c>
      <c r="I498" s="110"/>
      <c r="J498" s="110">
        <v>2974.6</v>
      </c>
    </row>
    <row r="499" spans="1:10" s="19" customFormat="1" ht="15.75" x14ac:dyDescent="0.25">
      <c r="A499" s="108" t="s">
        <v>351</v>
      </c>
      <c r="B499" s="109" t="s">
        <v>368</v>
      </c>
      <c r="C499" s="109" t="s">
        <v>84</v>
      </c>
      <c r="D499" s="109" t="s">
        <v>84</v>
      </c>
      <c r="E499" s="109" t="s">
        <v>347</v>
      </c>
      <c r="F499" s="109"/>
      <c r="G499" s="109">
        <v>122</v>
      </c>
      <c r="H499" s="110">
        <f t="shared" si="88"/>
        <v>237.5</v>
      </c>
      <c r="I499" s="110"/>
      <c r="J499" s="110">
        <v>237.5</v>
      </c>
    </row>
    <row r="500" spans="1:10" s="19" customFormat="1" ht="15.75" x14ac:dyDescent="0.25">
      <c r="A500" s="108" t="s">
        <v>392</v>
      </c>
      <c r="B500" s="109" t="s">
        <v>368</v>
      </c>
      <c r="C500" s="109" t="s">
        <v>84</v>
      </c>
      <c r="D500" s="109" t="s">
        <v>84</v>
      </c>
      <c r="E500" s="109" t="s">
        <v>347</v>
      </c>
      <c r="F500" s="109"/>
      <c r="G500" s="109">
        <v>240</v>
      </c>
      <c r="H500" s="110">
        <f t="shared" si="88"/>
        <v>388.9</v>
      </c>
      <c r="I500" s="110"/>
      <c r="J500" s="110">
        <f>SUM(J502+J501)</f>
        <v>388.9</v>
      </c>
    </row>
    <row r="501" spans="1:10" s="19" customFormat="1" ht="15.75" x14ac:dyDescent="0.25">
      <c r="A501" s="108" t="s">
        <v>366</v>
      </c>
      <c r="B501" s="109" t="s">
        <v>368</v>
      </c>
      <c r="C501" s="109" t="s">
        <v>84</v>
      </c>
      <c r="D501" s="109" t="s">
        <v>84</v>
      </c>
      <c r="E501" s="109" t="s">
        <v>347</v>
      </c>
      <c r="F501" s="109"/>
      <c r="G501" s="109" t="s">
        <v>649</v>
      </c>
      <c r="H501" s="110">
        <f t="shared" si="88"/>
        <v>193.5</v>
      </c>
      <c r="I501" s="110"/>
      <c r="J501" s="110">
        <v>193.5</v>
      </c>
    </row>
    <row r="502" spans="1:10" s="19" customFormat="1" ht="15.75" x14ac:dyDescent="0.25">
      <c r="A502" s="108" t="s">
        <v>393</v>
      </c>
      <c r="B502" s="109" t="s">
        <v>368</v>
      </c>
      <c r="C502" s="109" t="s">
        <v>84</v>
      </c>
      <c r="D502" s="109" t="s">
        <v>84</v>
      </c>
      <c r="E502" s="109" t="s">
        <v>347</v>
      </c>
      <c r="F502" s="109"/>
      <c r="G502" s="109">
        <v>244</v>
      </c>
      <c r="H502" s="110">
        <f t="shared" si="88"/>
        <v>195.4</v>
      </c>
      <c r="I502" s="110"/>
      <c r="J502" s="110">
        <v>195.4</v>
      </c>
    </row>
    <row r="503" spans="1:10" s="107" customFormat="1" ht="15.75" x14ac:dyDescent="0.25">
      <c r="A503" s="117" t="s">
        <v>476</v>
      </c>
      <c r="B503" s="118">
        <v>40</v>
      </c>
      <c r="C503" s="119">
        <v>9</v>
      </c>
      <c r="D503" s="119">
        <v>9</v>
      </c>
      <c r="E503" s="120">
        <v>5225804</v>
      </c>
      <c r="F503" s="120"/>
      <c r="G503" s="118" t="s">
        <v>237</v>
      </c>
      <c r="H503" s="26">
        <f>H504</f>
        <v>95636.800000000003</v>
      </c>
      <c r="I503" s="26">
        <f t="shared" ref="I503:J504" si="89">I504</f>
        <v>0</v>
      </c>
      <c r="J503" s="26">
        <f t="shared" si="89"/>
        <v>95636.800000000003</v>
      </c>
    </row>
    <row r="504" spans="1:10" s="19" customFormat="1" ht="15.75" x14ac:dyDescent="0.25">
      <c r="A504" s="108" t="s">
        <v>415</v>
      </c>
      <c r="B504" s="122">
        <v>40</v>
      </c>
      <c r="C504" s="123">
        <v>9</v>
      </c>
      <c r="D504" s="123">
        <v>9</v>
      </c>
      <c r="E504" s="124">
        <v>5225804</v>
      </c>
      <c r="F504" s="124"/>
      <c r="G504" s="122">
        <v>400</v>
      </c>
      <c r="H504" s="110">
        <f>H505</f>
        <v>95636.800000000003</v>
      </c>
      <c r="I504" s="110">
        <f t="shared" si="89"/>
        <v>0</v>
      </c>
      <c r="J504" s="110">
        <f t="shared" si="89"/>
        <v>95636.800000000003</v>
      </c>
    </row>
    <row r="505" spans="1:10" s="19" customFormat="1" ht="31.5" x14ac:dyDescent="0.25">
      <c r="A505" s="108" t="s">
        <v>417</v>
      </c>
      <c r="B505" s="122">
        <v>40</v>
      </c>
      <c r="C505" s="123">
        <v>9</v>
      </c>
      <c r="D505" s="123">
        <v>9</v>
      </c>
      <c r="E505" s="124">
        <v>5225804</v>
      </c>
      <c r="F505" s="124"/>
      <c r="G505" s="122">
        <v>411</v>
      </c>
      <c r="H505" s="110">
        <f>SUM(I505:J505)</f>
        <v>95636.800000000003</v>
      </c>
      <c r="I505" s="110"/>
      <c r="J505" s="110">
        <v>95636.800000000003</v>
      </c>
    </row>
    <row r="506" spans="1:10" s="107" customFormat="1" ht="31.5" x14ac:dyDescent="0.25">
      <c r="A506" s="67" t="s">
        <v>885</v>
      </c>
      <c r="B506" s="115" t="s">
        <v>368</v>
      </c>
      <c r="C506" s="115" t="s">
        <v>84</v>
      </c>
      <c r="D506" s="115" t="s">
        <v>84</v>
      </c>
      <c r="E506" s="104" t="s">
        <v>679</v>
      </c>
      <c r="F506" s="104"/>
      <c r="G506" s="104"/>
      <c r="H506" s="26">
        <f>H507</f>
        <v>5000.5</v>
      </c>
      <c r="I506" s="26">
        <f>I507</f>
        <v>5000.5</v>
      </c>
      <c r="J506" s="26">
        <f>J507</f>
        <v>0</v>
      </c>
    </row>
    <row r="507" spans="1:10" s="19" customFormat="1" ht="15.75" x14ac:dyDescent="0.25">
      <c r="A507" s="108" t="s">
        <v>415</v>
      </c>
      <c r="B507" s="116" t="s">
        <v>368</v>
      </c>
      <c r="C507" s="116" t="s">
        <v>84</v>
      </c>
      <c r="D507" s="116" t="s">
        <v>84</v>
      </c>
      <c r="E507" s="109" t="s">
        <v>679</v>
      </c>
      <c r="F507" s="109"/>
      <c r="G507" s="109" t="s">
        <v>416</v>
      </c>
      <c r="H507" s="110">
        <f t="shared" ref="H507:J507" si="90">H508</f>
        <v>5000.5</v>
      </c>
      <c r="I507" s="110">
        <f t="shared" si="90"/>
        <v>5000.5</v>
      </c>
      <c r="J507" s="110">
        <f t="shared" si="90"/>
        <v>0</v>
      </c>
    </row>
    <row r="508" spans="1:10" s="19" customFormat="1" ht="31.5" x14ac:dyDescent="0.25">
      <c r="A508" s="108" t="s">
        <v>417</v>
      </c>
      <c r="B508" s="116" t="s">
        <v>368</v>
      </c>
      <c r="C508" s="116" t="s">
        <v>84</v>
      </c>
      <c r="D508" s="116" t="s">
        <v>84</v>
      </c>
      <c r="E508" s="109" t="s">
        <v>679</v>
      </c>
      <c r="F508" s="109"/>
      <c r="G508" s="109" t="s">
        <v>418</v>
      </c>
      <c r="H508" s="110">
        <f>SUM(I508:J508)</f>
        <v>5000.5</v>
      </c>
      <c r="I508" s="110">
        <v>5000.5</v>
      </c>
      <c r="J508" s="110"/>
    </row>
    <row r="509" spans="1:10" s="107" customFormat="1" ht="15.75" x14ac:dyDescent="0.25">
      <c r="A509" s="105" t="s">
        <v>252</v>
      </c>
      <c r="B509" s="104" t="s">
        <v>368</v>
      </c>
      <c r="C509" s="104">
        <v>10</v>
      </c>
      <c r="D509" s="104" t="s">
        <v>237</v>
      </c>
      <c r="E509" s="104" t="s">
        <v>237</v>
      </c>
      <c r="F509" s="104"/>
      <c r="G509" s="104" t="s">
        <v>237</v>
      </c>
      <c r="H509" s="26">
        <f t="shared" ref="H509:H541" si="91">SUM(I509+J509)</f>
        <v>128636.1</v>
      </c>
      <c r="I509" s="26">
        <f>SUM(I510+I513)</f>
        <v>6485.6</v>
      </c>
      <c r="J509" s="26">
        <f>SUM(J513+J523+J537)</f>
        <v>122150.5</v>
      </c>
    </row>
    <row r="510" spans="1:10" s="107" customFormat="1" ht="15.75" x14ac:dyDescent="0.25">
      <c r="A510" s="105" t="s">
        <v>477</v>
      </c>
      <c r="B510" s="104" t="s">
        <v>368</v>
      </c>
      <c r="C510" s="104">
        <v>10</v>
      </c>
      <c r="D510" s="104" t="s">
        <v>55</v>
      </c>
      <c r="E510" s="104"/>
      <c r="F510" s="104"/>
      <c r="G510" s="104"/>
      <c r="H510" s="26">
        <f t="shared" si="91"/>
        <v>5826.6</v>
      </c>
      <c r="I510" s="26">
        <f>I511</f>
        <v>5826.6</v>
      </c>
      <c r="J510" s="26"/>
    </row>
    <row r="511" spans="1:10" s="107" customFormat="1" ht="15.75" x14ac:dyDescent="0.25">
      <c r="A511" s="108" t="s">
        <v>478</v>
      </c>
      <c r="B511" s="109" t="s">
        <v>368</v>
      </c>
      <c r="C511" s="109">
        <v>10</v>
      </c>
      <c r="D511" s="109" t="s">
        <v>55</v>
      </c>
      <c r="E511" s="109">
        <v>4910100</v>
      </c>
      <c r="F511" s="109"/>
      <c r="G511" s="109" t="s">
        <v>646</v>
      </c>
      <c r="H511" s="110">
        <f t="shared" si="91"/>
        <v>5826.6</v>
      </c>
      <c r="I511" s="110">
        <f>I512</f>
        <v>5826.6</v>
      </c>
      <c r="J511" s="26"/>
    </row>
    <row r="512" spans="1:10" s="107" customFormat="1" ht="15.75" x14ac:dyDescent="0.25">
      <c r="A512" s="108" t="s">
        <v>709</v>
      </c>
      <c r="B512" s="109" t="s">
        <v>368</v>
      </c>
      <c r="C512" s="109">
        <v>10</v>
      </c>
      <c r="D512" s="109" t="s">
        <v>55</v>
      </c>
      <c r="E512" s="109">
        <v>4910100</v>
      </c>
      <c r="F512" s="109"/>
      <c r="G512" s="109">
        <v>321</v>
      </c>
      <c r="H512" s="110">
        <f t="shared" si="91"/>
        <v>5826.6</v>
      </c>
      <c r="I512" s="110">
        <v>5826.6</v>
      </c>
      <c r="J512" s="26"/>
    </row>
    <row r="513" spans="1:10" s="107" customFormat="1" ht="15.75" x14ac:dyDescent="0.25">
      <c r="A513" s="105" t="s">
        <v>184</v>
      </c>
      <c r="B513" s="104" t="s">
        <v>368</v>
      </c>
      <c r="C513" s="104">
        <v>10</v>
      </c>
      <c r="D513" s="104" t="s">
        <v>59</v>
      </c>
      <c r="E513" s="104" t="s">
        <v>237</v>
      </c>
      <c r="F513" s="104"/>
      <c r="G513" s="104" t="s">
        <v>237</v>
      </c>
      <c r="H513" s="26">
        <f t="shared" si="91"/>
        <v>32358.3</v>
      </c>
      <c r="I513" s="26">
        <f>I514+I517+I520</f>
        <v>659</v>
      </c>
      <c r="J513" s="26">
        <f>J514+J517+J520</f>
        <v>31699.3</v>
      </c>
    </row>
    <row r="514" spans="1:10" s="107" customFormat="1" ht="31.5" x14ac:dyDescent="0.25">
      <c r="A514" s="105" t="s">
        <v>481</v>
      </c>
      <c r="B514" s="104" t="s">
        <v>368</v>
      </c>
      <c r="C514" s="104">
        <v>10</v>
      </c>
      <c r="D514" s="104" t="s">
        <v>59</v>
      </c>
      <c r="E514" s="104">
        <v>5055409</v>
      </c>
      <c r="F514" s="104"/>
      <c r="G514" s="104" t="s">
        <v>237</v>
      </c>
      <c r="H514" s="26">
        <f t="shared" si="91"/>
        <v>18634.3</v>
      </c>
      <c r="I514" s="26"/>
      <c r="J514" s="26">
        <f>J515</f>
        <v>18634.3</v>
      </c>
    </row>
    <row r="515" spans="1:10" s="19" customFormat="1" ht="15.75" x14ac:dyDescent="0.25">
      <c r="A515" s="108" t="s">
        <v>482</v>
      </c>
      <c r="B515" s="109" t="s">
        <v>368</v>
      </c>
      <c r="C515" s="109">
        <v>10</v>
      </c>
      <c r="D515" s="109" t="s">
        <v>59</v>
      </c>
      <c r="E515" s="109">
        <v>5055409</v>
      </c>
      <c r="F515" s="109"/>
      <c r="G515" s="109">
        <v>610</v>
      </c>
      <c r="H515" s="110">
        <f t="shared" si="91"/>
        <v>18634.3</v>
      </c>
      <c r="I515" s="110"/>
      <c r="J515" s="110">
        <v>18634.3</v>
      </c>
    </row>
    <row r="516" spans="1:10" s="19" customFormat="1" ht="15.75" x14ac:dyDescent="0.25">
      <c r="A516" s="108" t="s">
        <v>408</v>
      </c>
      <c r="B516" s="109" t="s">
        <v>368</v>
      </c>
      <c r="C516" s="109">
        <v>10</v>
      </c>
      <c r="D516" s="109" t="s">
        <v>59</v>
      </c>
      <c r="E516" s="109">
        <v>5055409</v>
      </c>
      <c r="F516" s="109"/>
      <c r="G516" s="109">
        <v>612</v>
      </c>
      <c r="H516" s="110">
        <f t="shared" si="91"/>
        <v>18634.3</v>
      </c>
      <c r="I516" s="110"/>
      <c r="J516" s="110">
        <v>18634.3</v>
      </c>
    </row>
    <row r="517" spans="1:10" s="107" customFormat="1" ht="15.75" x14ac:dyDescent="0.25">
      <c r="A517" s="105" t="s">
        <v>480</v>
      </c>
      <c r="B517" s="104" t="s">
        <v>368</v>
      </c>
      <c r="C517" s="104">
        <v>10</v>
      </c>
      <c r="D517" s="104" t="s">
        <v>59</v>
      </c>
      <c r="E517" s="104">
        <v>5058005</v>
      </c>
      <c r="F517" s="104"/>
      <c r="G517" s="104" t="s">
        <v>237</v>
      </c>
      <c r="H517" s="26">
        <f t="shared" ref="H517:H519" si="92">SUM(I517+J517)</f>
        <v>13065</v>
      </c>
      <c r="I517" s="26"/>
      <c r="J517" s="26">
        <f>J518</f>
        <v>13065</v>
      </c>
    </row>
    <row r="518" spans="1:10" s="19" customFormat="1" ht="15.75" x14ac:dyDescent="0.25">
      <c r="A518" s="108" t="s">
        <v>455</v>
      </c>
      <c r="B518" s="109" t="s">
        <v>368</v>
      </c>
      <c r="C518" s="109">
        <v>10</v>
      </c>
      <c r="D518" s="109" t="s">
        <v>59</v>
      </c>
      <c r="E518" s="109">
        <v>5058005</v>
      </c>
      <c r="F518" s="109"/>
      <c r="G518" s="109">
        <v>620</v>
      </c>
      <c r="H518" s="110">
        <f t="shared" si="92"/>
        <v>13065</v>
      </c>
      <c r="I518" s="110"/>
      <c r="J518" s="110">
        <f>SUM(J519)</f>
        <v>13065</v>
      </c>
    </row>
    <row r="519" spans="1:10" s="19" customFormat="1" ht="15.75" x14ac:dyDescent="0.25">
      <c r="A519" s="108" t="s">
        <v>459</v>
      </c>
      <c r="B519" s="109" t="s">
        <v>368</v>
      </c>
      <c r="C519" s="109">
        <v>10</v>
      </c>
      <c r="D519" s="109" t="s">
        <v>59</v>
      </c>
      <c r="E519" s="109">
        <v>5058005</v>
      </c>
      <c r="F519" s="109"/>
      <c r="G519" s="109">
        <v>622</v>
      </c>
      <c r="H519" s="110">
        <f t="shared" si="92"/>
        <v>13065</v>
      </c>
      <c r="I519" s="110"/>
      <c r="J519" s="110">
        <v>13065</v>
      </c>
    </row>
    <row r="520" spans="1:10" s="107" customFormat="1" ht="15.75" x14ac:dyDescent="0.25">
      <c r="A520" s="105" t="s">
        <v>648</v>
      </c>
      <c r="B520" s="104" t="s">
        <v>368</v>
      </c>
      <c r="C520" s="104">
        <v>10</v>
      </c>
      <c r="D520" s="104" t="s">
        <v>59</v>
      </c>
      <c r="E520" s="104">
        <v>5140100</v>
      </c>
      <c r="F520" s="104"/>
      <c r="G520" s="104"/>
      <c r="H520" s="26">
        <f t="shared" ref="H520:H522" si="93">SUM(I520+J520)</f>
        <v>659</v>
      </c>
      <c r="I520" s="26">
        <f>I521</f>
        <v>659</v>
      </c>
      <c r="J520" s="26"/>
    </row>
    <row r="521" spans="1:10" s="19" customFormat="1" ht="15.75" x14ac:dyDescent="0.25">
      <c r="A521" s="108" t="s">
        <v>478</v>
      </c>
      <c r="B521" s="109" t="s">
        <v>368</v>
      </c>
      <c r="C521" s="109">
        <v>10</v>
      </c>
      <c r="D521" s="109" t="s">
        <v>59</v>
      </c>
      <c r="E521" s="109">
        <v>5140100</v>
      </c>
      <c r="F521" s="109"/>
      <c r="G521" s="109" t="s">
        <v>646</v>
      </c>
      <c r="H521" s="110">
        <f t="shared" si="93"/>
        <v>659</v>
      </c>
      <c r="I521" s="110">
        <f>SUM(I522)</f>
        <v>659</v>
      </c>
      <c r="J521" s="110"/>
    </row>
    <row r="522" spans="1:10" s="19" customFormat="1" ht="23.25" customHeight="1" x14ac:dyDescent="0.25">
      <c r="A522" s="108" t="s">
        <v>647</v>
      </c>
      <c r="B522" s="109" t="s">
        <v>368</v>
      </c>
      <c r="C522" s="109">
        <v>10</v>
      </c>
      <c r="D522" s="109" t="s">
        <v>59</v>
      </c>
      <c r="E522" s="109">
        <v>5140100</v>
      </c>
      <c r="F522" s="109"/>
      <c r="G522" s="109" t="s">
        <v>645</v>
      </c>
      <c r="H522" s="110">
        <f t="shared" si="93"/>
        <v>659</v>
      </c>
      <c r="I522" s="110">
        <v>659</v>
      </c>
      <c r="J522" s="110"/>
    </row>
    <row r="523" spans="1:10" s="107" customFormat="1" ht="15.75" x14ac:dyDescent="0.25">
      <c r="A523" s="105" t="s">
        <v>255</v>
      </c>
      <c r="B523" s="104" t="s">
        <v>368</v>
      </c>
      <c r="C523" s="104">
        <v>10</v>
      </c>
      <c r="D523" s="104" t="s">
        <v>61</v>
      </c>
      <c r="E523" s="104" t="s">
        <v>237</v>
      </c>
      <c r="F523" s="104"/>
      <c r="G523" s="104" t="s">
        <v>237</v>
      </c>
      <c r="H523" s="26">
        <f t="shared" si="91"/>
        <v>76225.2</v>
      </c>
      <c r="I523" s="26"/>
      <c r="J523" s="26">
        <f>J524+J527+J532</f>
        <v>76225.2</v>
      </c>
    </row>
    <row r="524" spans="1:10" s="107" customFormat="1" ht="31.5" x14ac:dyDescent="0.25">
      <c r="A524" s="105" t="s">
        <v>483</v>
      </c>
      <c r="B524" s="104" t="s">
        <v>368</v>
      </c>
      <c r="C524" s="104">
        <v>10</v>
      </c>
      <c r="D524" s="104" t="s">
        <v>61</v>
      </c>
      <c r="E524" s="104">
        <v>5050502</v>
      </c>
      <c r="F524" s="104"/>
      <c r="G524" s="104" t="s">
        <v>237</v>
      </c>
      <c r="H524" s="26">
        <f t="shared" si="91"/>
        <v>1470.2</v>
      </c>
      <c r="I524" s="26"/>
      <c r="J524" s="26">
        <f>J525</f>
        <v>1470.2</v>
      </c>
    </row>
    <row r="525" spans="1:10" s="19" customFormat="1" ht="15.75" x14ac:dyDescent="0.25">
      <c r="A525" s="108" t="s">
        <v>484</v>
      </c>
      <c r="B525" s="109" t="s">
        <v>368</v>
      </c>
      <c r="C525" s="109">
        <v>10</v>
      </c>
      <c r="D525" s="109" t="s">
        <v>61</v>
      </c>
      <c r="E525" s="109">
        <v>5050502</v>
      </c>
      <c r="F525" s="109"/>
      <c r="G525" s="109">
        <v>310</v>
      </c>
      <c r="H525" s="110">
        <f t="shared" si="91"/>
        <v>1470.2</v>
      </c>
      <c r="I525" s="110"/>
      <c r="J525" s="110">
        <f>J526</f>
        <v>1470.2</v>
      </c>
    </row>
    <row r="526" spans="1:10" s="19" customFormat="1" ht="15.75" x14ac:dyDescent="0.25">
      <c r="A526" s="108" t="s">
        <v>485</v>
      </c>
      <c r="B526" s="109" t="s">
        <v>368</v>
      </c>
      <c r="C526" s="109">
        <v>10</v>
      </c>
      <c r="D526" s="109" t="s">
        <v>61</v>
      </c>
      <c r="E526" s="109">
        <v>5050502</v>
      </c>
      <c r="F526" s="109"/>
      <c r="G526" s="109">
        <v>313</v>
      </c>
      <c r="H526" s="110">
        <f t="shared" si="91"/>
        <v>1470.2</v>
      </c>
      <c r="I526" s="110"/>
      <c r="J526" s="110">
        <v>1470.2</v>
      </c>
    </row>
    <row r="527" spans="1:10" s="107" customFormat="1" ht="63" x14ac:dyDescent="0.25">
      <c r="A527" s="105" t="s">
        <v>387</v>
      </c>
      <c r="B527" s="104" t="s">
        <v>368</v>
      </c>
      <c r="C527" s="104">
        <v>10</v>
      </c>
      <c r="D527" s="104" t="s">
        <v>61</v>
      </c>
      <c r="E527" s="104">
        <v>5140100</v>
      </c>
      <c r="F527" s="104"/>
      <c r="G527" s="104"/>
      <c r="H527" s="26">
        <f t="shared" si="91"/>
        <v>4777.7</v>
      </c>
      <c r="I527" s="26"/>
      <c r="J527" s="26">
        <f>J528+J530</f>
        <v>4777.7</v>
      </c>
    </row>
    <row r="528" spans="1:10" s="19" customFormat="1" ht="15.75" x14ac:dyDescent="0.25">
      <c r="A528" s="108" t="s">
        <v>484</v>
      </c>
      <c r="B528" s="109" t="s">
        <v>368</v>
      </c>
      <c r="C528" s="109">
        <v>10</v>
      </c>
      <c r="D528" s="109" t="s">
        <v>61</v>
      </c>
      <c r="E528" s="109">
        <v>5140100</v>
      </c>
      <c r="F528" s="109"/>
      <c r="G528" s="109">
        <v>310</v>
      </c>
      <c r="H528" s="110">
        <f t="shared" si="91"/>
        <v>4777.7</v>
      </c>
      <c r="I528" s="110"/>
      <c r="J528" s="110">
        <f>SUM(J529)</f>
        <v>4777.7</v>
      </c>
    </row>
    <row r="529" spans="1:10" s="19" customFormat="1" ht="15.75" x14ac:dyDescent="0.25">
      <c r="A529" s="108" t="s">
        <v>485</v>
      </c>
      <c r="B529" s="109" t="s">
        <v>368</v>
      </c>
      <c r="C529" s="109">
        <v>10</v>
      </c>
      <c r="D529" s="109" t="s">
        <v>61</v>
      </c>
      <c r="E529" s="109">
        <v>5140100</v>
      </c>
      <c r="F529" s="109"/>
      <c r="G529" s="109">
        <v>313</v>
      </c>
      <c r="H529" s="110">
        <f t="shared" si="91"/>
        <v>4777.7</v>
      </c>
      <c r="I529" s="110"/>
      <c r="J529" s="110">
        <v>4777.7</v>
      </c>
    </row>
    <row r="530" spans="1:10" s="19" customFormat="1" ht="15.75" hidden="1" x14ac:dyDescent="0.25">
      <c r="A530" s="108"/>
      <c r="B530" s="109"/>
      <c r="C530" s="109"/>
      <c r="D530" s="109"/>
      <c r="E530" s="109"/>
      <c r="F530" s="109"/>
      <c r="G530" s="109"/>
      <c r="H530" s="110"/>
      <c r="I530" s="110"/>
      <c r="J530" s="110"/>
    </row>
    <row r="531" spans="1:10" s="19" customFormat="1" ht="15.75" hidden="1" x14ac:dyDescent="0.25">
      <c r="A531" s="108"/>
      <c r="B531" s="109"/>
      <c r="C531" s="109"/>
      <c r="D531" s="109"/>
      <c r="E531" s="109"/>
      <c r="F531" s="109"/>
      <c r="G531" s="109"/>
      <c r="H531" s="110"/>
      <c r="I531" s="110"/>
      <c r="J531" s="110"/>
    </row>
    <row r="532" spans="1:10" s="107" customFormat="1" ht="63" x14ac:dyDescent="0.25">
      <c r="A532" s="105" t="s">
        <v>486</v>
      </c>
      <c r="B532" s="104" t="s">
        <v>368</v>
      </c>
      <c r="C532" s="104">
        <v>10</v>
      </c>
      <c r="D532" s="104" t="s">
        <v>61</v>
      </c>
      <c r="E532" s="104">
        <v>5201300</v>
      </c>
      <c r="F532" s="104"/>
      <c r="G532" s="104" t="s">
        <v>237</v>
      </c>
      <c r="H532" s="26">
        <f t="shared" ref="H532:H536" si="94">SUM(I532+J532)</f>
        <v>69977.3</v>
      </c>
      <c r="I532" s="26"/>
      <c r="J532" s="26">
        <f>J533+J535</f>
        <v>69977.3</v>
      </c>
    </row>
    <row r="533" spans="1:10" s="19" customFormat="1" ht="15.75" x14ac:dyDescent="0.25">
      <c r="A533" s="108" t="s">
        <v>353</v>
      </c>
      <c r="B533" s="109" t="s">
        <v>368</v>
      </c>
      <c r="C533" s="109">
        <v>10</v>
      </c>
      <c r="D533" s="109" t="s">
        <v>61</v>
      </c>
      <c r="E533" s="109">
        <v>5201300</v>
      </c>
      <c r="F533" s="109"/>
      <c r="G533" s="109">
        <v>240</v>
      </c>
      <c r="H533" s="110">
        <f t="shared" si="94"/>
        <v>4600</v>
      </c>
      <c r="I533" s="110"/>
      <c r="J533" s="110">
        <f>SUM(J534)</f>
        <v>4600</v>
      </c>
    </row>
    <row r="534" spans="1:10" s="19" customFormat="1" ht="15.75" x14ac:dyDescent="0.25">
      <c r="A534" s="108" t="s">
        <v>354</v>
      </c>
      <c r="B534" s="109" t="s">
        <v>368</v>
      </c>
      <c r="C534" s="109">
        <v>10</v>
      </c>
      <c r="D534" s="109" t="s">
        <v>61</v>
      </c>
      <c r="E534" s="109">
        <v>5201300</v>
      </c>
      <c r="F534" s="109"/>
      <c r="G534" s="109">
        <v>244</v>
      </c>
      <c r="H534" s="110">
        <f t="shared" si="94"/>
        <v>4600</v>
      </c>
      <c r="I534" s="110"/>
      <c r="J534" s="110">
        <v>4600</v>
      </c>
    </row>
    <row r="535" spans="1:10" s="19" customFormat="1" ht="15.75" x14ac:dyDescent="0.25">
      <c r="A535" s="108" t="s">
        <v>484</v>
      </c>
      <c r="B535" s="109" t="s">
        <v>368</v>
      </c>
      <c r="C535" s="109">
        <v>10</v>
      </c>
      <c r="D535" s="109" t="s">
        <v>61</v>
      </c>
      <c r="E535" s="109">
        <v>5201300</v>
      </c>
      <c r="F535" s="109"/>
      <c r="G535" s="109">
        <v>310</v>
      </c>
      <c r="H535" s="110">
        <f t="shared" si="94"/>
        <v>65377.3</v>
      </c>
      <c r="I535" s="110"/>
      <c r="J535" s="110">
        <f>SUM(J536)</f>
        <v>65377.3</v>
      </c>
    </row>
    <row r="536" spans="1:10" s="19" customFormat="1" ht="15.75" x14ac:dyDescent="0.25">
      <c r="A536" s="108" t="s">
        <v>485</v>
      </c>
      <c r="B536" s="109" t="s">
        <v>368</v>
      </c>
      <c r="C536" s="109">
        <v>10</v>
      </c>
      <c r="D536" s="109" t="s">
        <v>61</v>
      </c>
      <c r="E536" s="109">
        <v>5201300</v>
      </c>
      <c r="F536" s="109"/>
      <c r="G536" s="109">
        <v>313</v>
      </c>
      <c r="H536" s="110">
        <f t="shared" si="94"/>
        <v>65377.3</v>
      </c>
      <c r="I536" s="110"/>
      <c r="J536" s="110">
        <v>65377.3</v>
      </c>
    </row>
    <row r="537" spans="1:10" s="107" customFormat="1" ht="15.75" x14ac:dyDescent="0.25">
      <c r="A537" s="105" t="s">
        <v>256</v>
      </c>
      <c r="B537" s="104" t="s">
        <v>368</v>
      </c>
      <c r="C537" s="104">
        <v>10</v>
      </c>
      <c r="D537" s="104" t="s">
        <v>65</v>
      </c>
      <c r="E537" s="104" t="s">
        <v>237</v>
      </c>
      <c r="F537" s="104"/>
      <c r="G537" s="104" t="s">
        <v>237</v>
      </c>
      <c r="H537" s="26">
        <f t="shared" si="91"/>
        <v>14226</v>
      </c>
      <c r="I537" s="26"/>
      <c r="J537" s="26">
        <f>J538</f>
        <v>14226</v>
      </c>
    </row>
    <row r="538" spans="1:10" s="107" customFormat="1" ht="15.75" x14ac:dyDescent="0.25">
      <c r="A538" s="105" t="s">
        <v>488</v>
      </c>
      <c r="B538" s="104" t="s">
        <v>368</v>
      </c>
      <c r="C538" s="104">
        <v>10</v>
      </c>
      <c r="D538" s="104" t="s">
        <v>65</v>
      </c>
      <c r="E538" s="104" t="s">
        <v>347</v>
      </c>
      <c r="F538" s="104"/>
      <c r="G538" s="104" t="s">
        <v>237</v>
      </c>
      <c r="H538" s="26">
        <f t="shared" si="91"/>
        <v>14226</v>
      </c>
      <c r="I538" s="26"/>
      <c r="J538" s="26">
        <f>J539+J542</f>
        <v>14226</v>
      </c>
    </row>
    <row r="539" spans="1:10" s="19" customFormat="1" ht="15.75" x14ac:dyDescent="0.25">
      <c r="A539" s="108" t="s">
        <v>605</v>
      </c>
      <c r="B539" s="109" t="s">
        <v>368</v>
      </c>
      <c r="C539" s="109">
        <v>10</v>
      </c>
      <c r="D539" s="109" t="s">
        <v>65</v>
      </c>
      <c r="E539" s="109" t="s">
        <v>347</v>
      </c>
      <c r="F539" s="109"/>
      <c r="G539" s="109">
        <v>120</v>
      </c>
      <c r="H539" s="110">
        <f t="shared" si="91"/>
        <v>12490.8</v>
      </c>
      <c r="I539" s="110"/>
      <c r="J539" s="110">
        <f>SUM(J540:J541)</f>
        <v>12490.8</v>
      </c>
    </row>
    <row r="540" spans="1:10" s="19" customFormat="1" ht="15.75" x14ac:dyDescent="0.25">
      <c r="A540" s="108" t="s">
        <v>350</v>
      </c>
      <c r="B540" s="109" t="s">
        <v>368</v>
      </c>
      <c r="C540" s="109">
        <v>10</v>
      </c>
      <c r="D540" s="109" t="s">
        <v>65</v>
      </c>
      <c r="E540" s="109" t="s">
        <v>347</v>
      </c>
      <c r="F540" s="109"/>
      <c r="G540" s="109">
        <v>121</v>
      </c>
      <c r="H540" s="110">
        <f t="shared" si="91"/>
        <v>12284.3</v>
      </c>
      <c r="I540" s="110"/>
      <c r="J540" s="110">
        <v>12284.3</v>
      </c>
    </row>
    <row r="541" spans="1:10" s="19" customFormat="1" ht="15.75" x14ac:dyDescent="0.25">
      <c r="A541" s="108" t="s">
        <v>351</v>
      </c>
      <c r="B541" s="109" t="s">
        <v>368</v>
      </c>
      <c r="C541" s="109">
        <v>10</v>
      </c>
      <c r="D541" s="109" t="s">
        <v>65</v>
      </c>
      <c r="E541" s="109" t="s">
        <v>347</v>
      </c>
      <c r="F541" s="109"/>
      <c r="G541" s="109">
        <v>122</v>
      </c>
      <c r="H541" s="110">
        <f t="shared" si="91"/>
        <v>206.5</v>
      </c>
      <c r="I541" s="110"/>
      <c r="J541" s="110">
        <v>206.5</v>
      </c>
    </row>
    <row r="542" spans="1:10" s="19" customFormat="1" ht="15.75" x14ac:dyDescent="0.25">
      <c r="A542" s="108" t="s">
        <v>489</v>
      </c>
      <c r="B542" s="109" t="s">
        <v>368</v>
      </c>
      <c r="C542" s="109">
        <v>10</v>
      </c>
      <c r="D542" s="109" t="s">
        <v>65</v>
      </c>
      <c r="E542" s="109" t="s">
        <v>347</v>
      </c>
      <c r="F542" s="109"/>
      <c r="G542" s="109">
        <v>240</v>
      </c>
      <c r="H542" s="110">
        <f>SUM(I542+J542)</f>
        <v>1735.1999999999998</v>
      </c>
      <c r="I542" s="110"/>
      <c r="J542" s="110">
        <f>SUM(J543:J544)</f>
        <v>1735.1999999999998</v>
      </c>
    </row>
    <row r="543" spans="1:10" s="19" customFormat="1" ht="15.75" x14ac:dyDescent="0.25">
      <c r="A543" s="108" t="s">
        <v>366</v>
      </c>
      <c r="B543" s="109" t="s">
        <v>368</v>
      </c>
      <c r="C543" s="109">
        <v>10</v>
      </c>
      <c r="D543" s="109" t="s">
        <v>65</v>
      </c>
      <c r="E543" s="109" t="s">
        <v>347</v>
      </c>
      <c r="F543" s="109"/>
      <c r="G543" s="109">
        <v>242</v>
      </c>
      <c r="H543" s="110">
        <f>SUM(I543+J543)</f>
        <v>332.9</v>
      </c>
      <c r="I543" s="110"/>
      <c r="J543" s="110">
        <v>332.9</v>
      </c>
    </row>
    <row r="544" spans="1:10" s="19" customFormat="1" ht="15.75" x14ac:dyDescent="0.25">
      <c r="A544" s="108" t="s">
        <v>354</v>
      </c>
      <c r="B544" s="109" t="s">
        <v>368</v>
      </c>
      <c r="C544" s="109">
        <v>10</v>
      </c>
      <c r="D544" s="109" t="s">
        <v>65</v>
      </c>
      <c r="E544" s="109" t="s">
        <v>347</v>
      </c>
      <c r="F544" s="109"/>
      <c r="G544" s="109">
        <v>244</v>
      </c>
      <c r="H544" s="110">
        <f>SUM(I544+J544)</f>
        <v>1402.3</v>
      </c>
      <c r="I544" s="110"/>
      <c r="J544" s="110">
        <v>1402.3</v>
      </c>
    </row>
    <row r="545" spans="1:10" s="107" customFormat="1" ht="15.75" x14ac:dyDescent="0.25">
      <c r="A545" s="105" t="s">
        <v>257</v>
      </c>
      <c r="B545" s="104" t="s">
        <v>368</v>
      </c>
      <c r="C545" s="104">
        <v>11</v>
      </c>
      <c r="D545" s="104" t="s">
        <v>237</v>
      </c>
      <c r="E545" s="104" t="s">
        <v>237</v>
      </c>
      <c r="F545" s="104"/>
      <c r="G545" s="104" t="s">
        <v>237</v>
      </c>
      <c r="H545" s="26">
        <f>SUM(I545:J545)</f>
        <v>125242.40000000001</v>
      </c>
      <c r="I545" s="26">
        <f>I546</f>
        <v>10825.1</v>
      </c>
      <c r="J545" s="26">
        <f>J546+J550</f>
        <v>114417.3</v>
      </c>
    </row>
    <row r="546" spans="1:10" s="19" customFormat="1" ht="15.75" x14ac:dyDescent="0.25">
      <c r="A546" s="108" t="s">
        <v>201</v>
      </c>
      <c r="B546" s="109" t="s">
        <v>368</v>
      </c>
      <c r="C546" s="109">
        <v>11</v>
      </c>
      <c r="D546" s="109" t="s">
        <v>57</v>
      </c>
      <c r="E546" s="109" t="s">
        <v>237</v>
      </c>
      <c r="F546" s="109"/>
      <c r="G546" s="109" t="s">
        <v>237</v>
      </c>
      <c r="H546" s="110">
        <f>SUM(I548:J548)</f>
        <v>114417.3</v>
      </c>
      <c r="I546" s="110">
        <f>I547+I550</f>
        <v>10825.1</v>
      </c>
      <c r="J546" s="110">
        <f>J547+J550</f>
        <v>114417.3</v>
      </c>
    </row>
    <row r="547" spans="1:10" s="107" customFormat="1" ht="30.75" customHeight="1" x14ac:dyDescent="0.25">
      <c r="A547" s="105" t="s">
        <v>490</v>
      </c>
      <c r="B547" s="104" t="s">
        <v>368</v>
      </c>
      <c r="C547" s="104">
        <v>11</v>
      </c>
      <c r="D547" s="104" t="s">
        <v>57</v>
      </c>
      <c r="E547" s="104">
        <v>5223500</v>
      </c>
      <c r="F547" s="104"/>
      <c r="G547" s="104" t="s">
        <v>237</v>
      </c>
      <c r="H547" s="26">
        <f>H548</f>
        <v>114417.3</v>
      </c>
      <c r="I547" s="26">
        <f t="shared" ref="I547:J548" si="95">I548</f>
        <v>0</v>
      </c>
      <c r="J547" s="26">
        <f t="shared" si="95"/>
        <v>114417.3</v>
      </c>
    </row>
    <row r="548" spans="1:10" s="19" customFormat="1" ht="15.75" x14ac:dyDescent="0.25">
      <c r="A548" s="108" t="s">
        <v>415</v>
      </c>
      <c r="B548" s="109" t="s">
        <v>368</v>
      </c>
      <c r="C548" s="109">
        <v>11</v>
      </c>
      <c r="D548" s="109" t="s">
        <v>57</v>
      </c>
      <c r="E548" s="109">
        <v>5223500</v>
      </c>
      <c r="F548" s="109"/>
      <c r="G548" s="109">
        <v>400</v>
      </c>
      <c r="H548" s="110">
        <f>SUM(I548:J548)</f>
        <v>114417.3</v>
      </c>
      <c r="I548" s="110">
        <f t="shared" si="95"/>
        <v>0</v>
      </c>
      <c r="J548" s="110">
        <f t="shared" si="95"/>
        <v>114417.3</v>
      </c>
    </row>
    <row r="549" spans="1:10" s="19" customFormat="1" ht="33.75" customHeight="1" x14ac:dyDescent="0.25">
      <c r="A549" s="108" t="s">
        <v>417</v>
      </c>
      <c r="B549" s="109" t="s">
        <v>368</v>
      </c>
      <c r="C549" s="109">
        <v>11</v>
      </c>
      <c r="D549" s="109" t="s">
        <v>57</v>
      </c>
      <c r="E549" s="109">
        <v>5223500</v>
      </c>
      <c r="F549" s="109"/>
      <c r="G549" s="109">
        <v>411</v>
      </c>
      <c r="H549" s="110">
        <f>SUM(I549:J549)</f>
        <v>114417.3</v>
      </c>
      <c r="I549" s="110"/>
      <c r="J549" s="110">
        <v>114417.3</v>
      </c>
    </row>
    <row r="550" spans="1:10" s="107" customFormat="1" ht="31.5" x14ac:dyDescent="0.25">
      <c r="A550" s="67" t="s">
        <v>884</v>
      </c>
      <c r="B550" s="115" t="s">
        <v>368</v>
      </c>
      <c r="C550" s="115" t="s">
        <v>71</v>
      </c>
      <c r="D550" s="115" t="s">
        <v>57</v>
      </c>
      <c r="E550" s="104" t="s">
        <v>492</v>
      </c>
      <c r="F550" s="104"/>
      <c r="G550" s="104"/>
      <c r="H550" s="26">
        <f t="shared" ref="H550:J551" si="96">H551</f>
        <v>10825.1</v>
      </c>
      <c r="I550" s="26">
        <f t="shared" si="96"/>
        <v>10825.1</v>
      </c>
      <c r="J550" s="26">
        <f t="shared" si="96"/>
        <v>0</v>
      </c>
    </row>
    <row r="551" spans="1:10" s="19" customFormat="1" ht="15.75" x14ac:dyDescent="0.25">
      <c r="A551" s="108" t="s">
        <v>415</v>
      </c>
      <c r="B551" s="116" t="s">
        <v>368</v>
      </c>
      <c r="C551" s="116" t="s">
        <v>71</v>
      </c>
      <c r="D551" s="116" t="s">
        <v>57</v>
      </c>
      <c r="E551" s="109" t="s">
        <v>492</v>
      </c>
      <c r="F551" s="109"/>
      <c r="G551" s="109" t="s">
        <v>416</v>
      </c>
      <c r="H551" s="110">
        <f t="shared" si="96"/>
        <v>10825.1</v>
      </c>
      <c r="I551" s="110">
        <f t="shared" si="96"/>
        <v>10825.1</v>
      </c>
      <c r="J551" s="110">
        <f t="shared" si="96"/>
        <v>0</v>
      </c>
    </row>
    <row r="552" spans="1:10" s="19" customFormat="1" ht="31.5" x14ac:dyDescent="0.25">
      <c r="A552" s="108" t="s">
        <v>417</v>
      </c>
      <c r="B552" s="116" t="s">
        <v>368</v>
      </c>
      <c r="C552" s="116" t="s">
        <v>71</v>
      </c>
      <c r="D552" s="116" t="s">
        <v>57</v>
      </c>
      <c r="E552" s="109" t="s">
        <v>492</v>
      </c>
      <c r="F552" s="109"/>
      <c r="G552" s="109" t="s">
        <v>418</v>
      </c>
      <c r="H552" s="110">
        <f>SUM(I552:J552)</f>
        <v>10825.1</v>
      </c>
      <c r="I552" s="110">
        <v>10825.1</v>
      </c>
      <c r="J552" s="110"/>
    </row>
    <row r="553" spans="1:10" s="107" customFormat="1" ht="15.75" x14ac:dyDescent="0.25">
      <c r="A553" s="105" t="s">
        <v>259</v>
      </c>
      <c r="B553" s="104" t="s">
        <v>368</v>
      </c>
      <c r="C553" s="104" t="s">
        <v>114</v>
      </c>
      <c r="D553" s="104"/>
      <c r="E553" s="104"/>
      <c r="F553" s="104"/>
      <c r="G553" s="104"/>
      <c r="H553" s="26">
        <f>I553+J553</f>
        <v>12237.2</v>
      </c>
      <c r="I553" s="26">
        <f>I554+I561</f>
        <v>12237.2</v>
      </c>
      <c r="J553" s="26"/>
    </row>
    <row r="554" spans="1:10" s="107" customFormat="1" ht="15.75" x14ac:dyDescent="0.25">
      <c r="A554" s="105" t="s">
        <v>260</v>
      </c>
      <c r="B554" s="104" t="s">
        <v>368</v>
      </c>
      <c r="C554" s="104">
        <v>12</v>
      </c>
      <c r="D554" s="104" t="s">
        <v>57</v>
      </c>
      <c r="E554" s="104"/>
      <c r="F554" s="104"/>
      <c r="G554" s="104"/>
      <c r="H554" s="26">
        <f>I554+J554</f>
        <v>6737.2</v>
      </c>
      <c r="I554" s="26">
        <f>I555</f>
        <v>6737.2</v>
      </c>
      <c r="J554" s="26"/>
    </row>
    <row r="555" spans="1:10" s="107" customFormat="1" ht="15.75" x14ac:dyDescent="0.25">
      <c r="A555" s="105" t="s">
        <v>493</v>
      </c>
      <c r="B555" s="104" t="s">
        <v>368</v>
      </c>
      <c r="C555" s="104">
        <v>12</v>
      </c>
      <c r="D555" s="104" t="s">
        <v>57</v>
      </c>
      <c r="E555" s="104">
        <v>4579900</v>
      </c>
      <c r="F555" s="104"/>
      <c r="G555" s="104"/>
      <c r="H555" s="26">
        <f t="shared" ref="H555:H563" si="97">I555+J555</f>
        <v>6737.2</v>
      </c>
      <c r="I555" s="26">
        <f>I556+I559</f>
        <v>6737.2</v>
      </c>
      <c r="J555" s="26"/>
    </row>
    <row r="556" spans="1:10" s="19" customFormat="1" ht="15.75" x14ac:dyDescent="0.25">
      <c r="A556" s="108" t="s">
        <v>406</v>
      </c>
      <c r="B556" s="109" t="s">
        <v>368</v>
      </c>
      <c r="C556" s="109">
        <v>12</v>
      </c>
      <c r="D556" s="109" t="s">
        <v>57</v>
      </c>
      <c r="E556" s="109">
        <v>4579900</v>
      </c>
      <c r="F556" s="109"/>
      <c r="G556" s="109">
        <v>610</v>
      </c>
      <c r="H556" s="110">
        <f t="shared" si="97"/>
        <v>6727.2</v>
      </c>
      <c r="I556" s="110">
        <f>I557+I558</f>
        <v>6727.2</v>
      </c>
      <c r="J556" s="110">
        <f>J557+J558</f>
        <v>0</v>
      </c>
    </row>
    <row r="557" spans="1:10" s="19" customFormat="1" ht="31.5" x14ac:dyDescent="0.25">
      <c r="A557" s="108" t="s">
        <v>423</v>
      </c>
      <c r="B557" s="109" t="s">
        <v>368</v>
      </c>
      <c r="C557" s="109">
        <v>12</v>
      </c>
      <c r="D557" s="109" t="s">
        <v>57</v>
      </c>
      <c r="E557" s="109">
        <v>4579900</v>
      </c>
      <c r="F557" s="109"/>
      <c r="G557" s="109">
        <v>611</v>
      </c>
      <c r="H557" s="110">
        <f t="shared" si="97"/>
        <v>6298</v>
      </c>
      <c r="I557" s="110">
        <v>6298</v>
      </c>
      <c r="J557" s="110"/>
    </row>
    <row r="558" spans="1:10" s="19" customFormat="1" ht="15.75" x14ac:dyDescent="0.25">
      <c r="A558" s="108" t="s">
        <v>408</v>
      </c>
      <c r="B558" s="109" t="s">
        <v>368</v>
      </c>
      <c r="C558" s="109">
        <v>12</v>
      </c>
      <c r="D558" s="109" t="s">
        <v>57</v>
      </c>
      <c r="E558" s="109">
        <v>4579900</v>
      </c>
      <c r="F558" s="109"/>
      <c r="G558" s="109">
        <v>612</v>
      </c>
      <c r="H558" s="110">
        <f t="shared" si="97"/>
        <v>429.2</v>
      </c>
      <c r="I558" s="110">
        <v>429.2</v>
      </c>
      <c r="J558" s="110"/>
    </row>
    <row r="559" spans="1:10" s="19" customFormat="1" ht="15.75" x14ac:dyDescent="0.25">
      <c r="A559" s="111" t="s">
        <v>356</v>
      </c>
      <c r="B559" s="109" t="s">
        <v>368</v>
      </c>
      <c r="C559" s="109">
        <v>12</v>
      </c>
      <c r="D559" s="109" t="s">
        <v>57</v>
      </c>
      <c r="E559" s="109">
        <v>4579900</v>
      </c>
      <c r="F559" s="109"/>
      <c r="G559" s="109" t="s">
        <v>706</v>
      </c>
      <c r="H559" s="110">
        <f t="shared" si="97"/>
        <v>10</v>
      </c>
      <c r="I559" s="110">
        <f>I560</f>
        <v>10</v>
      </c>
      <c r="J559" s="110">
        <f>J560</f>
        <v>0</v>
      </c>
    </row>
    <row r="560" spans="1:10" s="19" customFormat="1" ht="15.75" x14ac:dyDescent="0.25">
      <c r="A560" s="111" t="s">
        <v>357</v>
      </c>
      <c r="B560" s="109" t="s">
        <v>368</v>
      </c>
      <c r="C560" s="109">
        <v>12</v>
      </c>
      <c r="D560" s="109" t="s">
        <v>57</v>
      </c>
      <c r="E560" s="109">
        <v>4579900</v>
      </c>
      <c r="F560" s="109"/>
      <c r="G560" s="109" t="s">
        <v>707</v>
      </c>
      <c r="H560" s="110">
        <f t="shared" si="97"/>
        <v>10</v>
      </c>
      <c r="I560" s="110">
        <v>10</v>
      </c>
      <c r="J560" s="110"/>
    </row>
    <row r="561" spans="1:10" s="107" customFormat="1" ht="15.75" x14ac:dyDescent="0.25">
      <c r="A561" s="105" t="s">
        <v>494</v>
      </c>
      <c r="B561" s="104" t="s">
        <v>368</v>
      </c>
      <c r="C561" s="104" t="s">
        <v>114</v>
      </c>
      <c r="D561" s="104" t="s">
        <v>61</v>
      </c>
      <c r="E561" s="104"/>
      <c r="F561" s="104"/>
      <c r="G561" s="104"/>
      <c r="H561" s="26">
        <f t="shared" si="97"/>
        <v>5500</v>
      </c>
      <c r="I561" s="26">
        <f>I562</f>
        <v>5500</v>
      </c>
      <c r="J561" s="26"/>
    </row>
    <row r="562" spans="1:10" s="107" customFormat="1" ht="31.5" x14ac:dyDescent="0.25">
      <c r="A562" s="105" t="s">
        <v>883</v>
      </c>
      <c r="B562" s="104" t="s">
        <v>368</v>
      </c>
      <c r="C562" s="104" t="s">
        <v>114</v>
      </c>
      <c r="D562" s="104" t="s">
        <v>61</v>
      </c>
      <c r="E562" s="104" t="s">
        <v>495</v>
      </c>
      <c r="F562" s="104"/>
      <c r="G562" s="104"/>
      <c r="H562" s="26">
        <f t="shared" si="97"/>
        <v>5500</v>
      </c>
      <c r="I562" s="26">
        <f>I563</f>
        <v>5500</v>
      </c>
      <c r="J562" s="26"/>
    </row>
    <row r="563" spans="1:10" s="19" customFormat="1" ht="15.75" x14ac:dyDescent="0.25">
      <c r="A563" s="108" t="s">
        <v>392</v>
      </c>
      <c r="B563" s="109" t="s">
        <v>368</v>
      </c>
      <c r="C563" s="109" t="s">
        <v>114</v>
      </c>
      <c r="D563" s="109" t="s">
        <v>61</v>
      </c>
      <c r="E563" s="109" t="s">
        <v>495</v>
      </c>
      <c r="F563" s="109"/>
      <c r="G563" s="109" t="s">
        <v>400</v>
      </c>
      <c r="H563" s="110">
        <f t="shared" si="97"/>
        <v>5500</v>
      </c>
      <c r="I563" s="110">
        <f>I564</f>
        <v>5500</v>
      </c>
      <c r="J563" s="110"/>
    </row>
    <row r="564" spans="1:10" s="19" customFormat="1" ht="15.75" x14ac:dyDescent="0.25">
      <c r="A564" s="108" t="s">
        <v>354</v>
      </c>
      <c r="B564" s="109" t="s">
        <v>368</v>
      </c>
      <c r="C564" s="109" t="s">
        <v>114</v>
      </c>
      <c r="D564" s="109" t="s">
        <v>61</v>
      </c>
      <c r="E564" s="109" t="s">
        <v>495</v>
      </c>
      <c r="F564" s="109"/>
      <c r="G564" s="109">
        <v>244</v>
      </c>
      <c r="H564" s="110">
        <f>I564+J564</f>
        <v>5500</v>
      </c>
      <c r="I564" s="110">
        <v>5500</v>
      </c>
      <c r="J564" s="110"/>
    </row>
    <row r="565" spans="1:10" s="19" customFormat="1" ht="15.75" x14ac:dyDescent="0.25">
      <c r="A565" s="105" t="s">
        <v>496</v>
      </c>
      <c r="B565" s="104" t="s">
        <v>497</v>
      </c>
      <c r="C565" s="109"/>
      <c r="D565" s="109"/>
      <c r="E565" s="109"/>
      <c r="F565" s="109"/>
      <c r="G565" s="109"/>
      <c r="H565" s="26">
        <f>SUM(H566+H581+H585)</f>
        <v>33388.400000000001</v>
      </c>
      <c r="I565" s="26">
        <f>SUM(I566+I581+I585)</f>
        <v>33388.400000000001</v>
      </c>
      <c r="J565" s="26">
        <f>SUM(J566+J581+J585)</f>
        <v>0</v>
      </c>
    </row>
    <row r="566" spans="1:10" s="19" customFormat="1" ht="15.75" x14ac:dyDescent="0.25">
      <c r="A566" s="105" t="s">
        <v>236</v>
      </c>
      <c r="B566" s="104" t="s">
        <v>497</v>
      </c>
      <c r="C566" s="104" t="s">
        <v>55</v>
      </c>
      <c r="D566" s="109"/>
      <c r="E566" s="109"/>
      <c r="F566" s="109"/>
      <c r="G566" s="109"/>
      <c r="H566" s="26">
        <f t="shared" ref="H566:I566" si="98">SUM(H567)</f>
        <v>32148.799999999999</v>
      </c>
      <c r="I566" s="26">
        <f t="shared" si="98"/>
        <v>32148.799999999999</v>
      </c>
      <c r="J566" s="26">
        <f>SUM(J567)</f>
        <v>0</v>
      </c>
    </row>
    <row r="567" spans="1:10" s="136" customFormat="1" ht="31.5" x14ac:dyDescent="0.25">
      <c r="A567" s="105" t="s">
        <v>362</v>
      </c>
      <c r="B567" s="104" t="s">
        <v>497</v>
      </c>
      <c r="C567" s="104" t="s">
        <v>55</v>
      </c>
      <c r="D567" s="104" t="s">
        <v>65</v>
      </c>
      <c r="E567" s="104" t="s">
        <v>237</v>
      </c>
      <c r="F567" s="104"/>
      <c r="G567" s="104" t="s">
        <v>237</v>
      </c>
      <c r="H567" s="26">
        <f>H568</f>
        <v>32148.799999999999</v>
      </c>
      <c r="I567" s="26">
        <f>I568</f>
        <v>32148.799999999999</v>
      </c>
      <c r="J567" s="26">
        <f>J568</f>
        <v>0</v>
      </c>
    </row>
    <row r="568" spans="1:10" s="136" customFormat="1" ht="15.75" x14ac:dyDescent="0.25">
      <c r="A568" s="105" t="s">
        <v>346</v>
      </c>
      <c r="B568" s="104" t="s">
        <v>497</v>
      </c>
      <c r="C568" s="104" t="s">
        <v>55</v>
      </c>
      <c r="D568" s="104" t="s">
        <v>65</v>
      </c>
      <c r="E568" s="104" t="s">
        <v>347</v>
      </c>
      <c r="F568" s="104"/>
      <c r="G568" s="104"/>
      <c r="H568" s="26">
        <f t="shared" ref="H568:H576" si="99">SUM(J568+I568)</f>
        <v>32148.799999999999</v>
      </c>
      <c r="I568" s="26">
        <f>I569+I572+I575</f>
        <v>32148.799999999999</v>
      </c>
      <c r="J568" s="26">
        <f>J569+J572+J575</f>
        <v>0</v>
      </c>
    </row>
    <row r="569" spans="1:10" s="137" customFormat="1" ht="15.75" x14ac:dyDescent="0.25">
      <c r="A569" s="108" t="s">
        <v>605</v>
      </c>
      <c r="B569" s="109" t="s">
        <v>497</v>
      </c>
      <c r="C569" s="109" t="s">
        <v>55</v>
      </c>
      <c r="D569" s="109" t="s">
        <v>65</v>
      </c>
      <c r="E569" s="109" t="s">
        <v>347</v>
      </c>
      <c r="F569" s="109"/>
      <c r="G569" s="109">
        <v>120</v>
      </c>
      <c r="H569" s="110">
        <f t="shared" si="99"/>
        <v>31322.799999999999</v>
      </c>
      <c r="I569" s="110">
        <f>SUM(I570+I571)</f>
        <v>31322.799999999999</v>
      </c>
      <c r="J569" s="110">
        <f>SUM(J570+J571)</f>
        <v>0</v>
      </c>
    </row>
    <row r="570" spans="1:10" s="137" customFormat="1" ht="15.75" x14ac:dyDescent="0.25">
      <c r="A570" s="108" t="s">
        <v>350</v>
      </c>
      <c r="B570" s="109" t="s">
        <v>497</v>
      </c>
      <c r="C570" s="109" t="s">
        <v>55</v>
      </c>
      <c r="D570" s="109" t="s">
        <v>65</v>
      </c>
      <c r="E570" s="109" t="s">
        <v>347</v>
      </c>
      <c r="F570" s="109"/>
      <c r="G570" s="109">
        <v>121</v>
      </c>
      <c r="H570" s="110">
        <f t="shared" si="99"/>
        <v>30722.5</v>
      </c>
      <c r="I570" s="110">
        <v>30722.5</v>
      </c>
      <c r="J570" s="110">
        <v>0</v>
      </c>
    </row>
    <row r="571" spans="1:10" s="137" customFormat="1" ht="15.75" x14ac:dyDescent="0.25">
      <c r="A571" s="108" t="s">
        <v>351</v>
      </c>
      <c r="B571" s="109" t="s">
        <v>497</v>
      </c>
      <c r="C571" s="109" t="s">
        <v>55</v>
      </c>
      <c r="D571" s="109" t="s">
        <v>65</v>
      </c>
      <c r="E571" s="109" t="s">
        <v>347</v>
      </c>
      <c r="F571" s="109"/>
      <c r="G571" s="109">
        <v>122</v>
      </c>
      <c r="H571" s="110">
        <f t="shared" si="99"/>
        <v>600.29999999999995</v>
      </c>
      <c r="I571" s="110">
        <v>600.29999999999995</v>
      </c>
      <c r="J571" s="110">
        <v>0</v>
      </c>
    </row>
    <row r="572" spans="1:10" s="137" customFormat="1" ht="15.75" x14ac:dyDescent="0.25">
      <c r="A572" s="108" t="s">
        <v>489</v>
      </c>
      <c r="B572" s="109" t="s">
        <v>497</v>
      </c>
      <c r="C572" s="109" t="s">
        <v>55</v>
      </c>
      <c r="D572" s="109" t="s">
        <v>65</v>
      </c>
      <c r="E572" s="109" t="s">
        <v>347</v>
      </c>
      <c r="F572" s="109"/>
      <c r="G572" s="109">
        <v>240</v>
      </c>
      <c r="H572" s="110">
        <f t="shared" si="99"/>
        <v>817</v>
      </c>
      <c r="I572" s="110">
        <f>SUM(I574+I573)</f>
        <v>817</v>
      </c>
      <c r="J572" s="110">
        <f>SUM(J574)</f>
        <v>0</v>
      </c>
    </row>
    <row r="573" spans="1:10" s="137" customFormat="1" ht="15.75" x14ac:dyDescent="0.25">
      <c r="A573" s="108" t="s">
        <v>366</v>
      </c>
      <c r="B573" s="109" t="s">
        <v>497</v>
      </c>
      <c r="C573" s="109" t="s">
        <v>55</v>
      </c>
      <c r="D573" s="109" t="s">
        <v>65</v>
      </c>
      <c r="E573" s="109" t="s">
        <v>347</v>
      </c>
      <c r="F573" s="109"/>
      <c r="G573" s="109" t="s">
        <v>649</v>
      </c>
      <c r="H573" s="110">
        <f t="shared" si="99"/>
        <v>378.8</v>
      </c>
      <c r="I573" s="110">
        <v>378.8</v>
      </c>
      <c r="J573" s="110"/>
    </row>
    <row r="574" spans="1:10" s="137" customFormat="1" ht="15.75" x14ac:dyDescent="0.25">
      <c r="A574" s="108" t="s">
        <v>498</v>
      </c>
      <c r="B574" s="109" t="s">
        <v>497</v>
      </c>
      <c r="C574" s="109" t="s">
        <v>55</v>
      </c>
      <c r="D574" s="109" t="s">
        <v>65</v>
      </c>
      <c r="E574" s="109" t="s">
        <v>347</v>
      </c>
      <c r="F574" s="109"/>
      <c r="G574" s="109">
        <v>244</v>
      </c>
      <c r="H574" s="110">
        <f t="shared" si="99"/>
        <v>438.2</v>
      </c>
      <c r="I574" s="110">
        <v>438.2</v>
      </c>
      <c r="J574" s="110">
        <v>0</v>
      </c>
    </row>
    <row r="575" spans="1:10" s="137" customFormat="1" ht="15.75" x14ac:dyDescent="0.25">
      <c r="A575" s="111" t="s">
        <v>356</v>
      </c>
      <c r="B575" s="109" t="s">
        <v>497</v>
      </c>
      <c r="C575" s="109" t="s">
        <v>55</v>
      </c>
      <c r="D575" s="109" t="s">
        <v>65</v>
      </c>
      <c r="E575" s="109" t="s">
        <v>347</v>
      </c>
      <c r="F575" s="109"/>
      <c r="G575" s="109">
        <v>850</v>
      </c>
      <c r="H575" s="110">
        <f t="shared" si="99"/>
        <v>9</v>
      </c>
      <c r="I575" s="110">
        <f>SUM(I576)</f>
        <v>9</v>
      </c>
      <c r="J575" s="110">
        <f>SUM(J576)</f>
        <v>0</v>
      </c>
    </row>
    <row r="576" spans="1:10" s="137" customFormat="1" ht="15.75" x14ac:dyDescent="0.25">
      <c r="A576" s="111" t="s">
        <v>357</v>
      </c>
      <c r="B576" s="109" t="s">
        <v>497</v>
      </c>
      <c r="C576" s="109" t="s">
        <v>55</v>
      </c>
      <c r="D576" s="109" t="s">
        <v>65</v>
      </c>
      <c r="E576" s="109" t="s">
        <v>347</v>
      </c>
      <c r="F576" s="109"/>
      <c r="G576" s="109">
        <v>852</v>
      </c>
      <c r="H576" s="110">
        <f t="shared" si="99"/>
        <v>9</v>
      </c>
      <c r="I576" s="110">
        <v>9</v>
      </c>
      <c r="J576" s="110">
        <v>0</v>
      </c>
    </row>
    <row r="577" spans="1:10" s="136" customFormat="1" ht="15.75" hidden="1" x14ac:dyDescent="0.25">
      <c r="A577" s="67" t="s">
        <v>74</v>
      </c>
      <c r="B577" s="104" t="s">
        <v>497</v>
      </c>
      <c r="C577" s="104" t="s">
        <v>55</v>
      </c>
      <c r="D577" s="104" t="s">
        <v>75</v>
      </c>
      <c r="E577" s="104"/>
      <c r="F577" s="104"/>
      <c r="G577" s="104"/>
      <c r="H577" s="26">
        <v>0</v>
      </c>
      <c r="I577" s="26">
        <v>0</v>
      </c>
      <c r="J577" s="26">
        <v>0</v>
      </c>
    </row>
    <row r="578" spans="1:10" s="137" customFormat="1" ht="15.75" hidden="1" x14ac:dyDescent="0.25">
      <c r="A578" s="111" t="s">
        <v>499</v>
      </c>
      <c r="B578" s="109" t="s">
        <v>497</v>
      </c>
      <c r="C578" s="109" t="s">
        <v>55</v>
      </c>
      <c r="D578" s="109" t="s">
        <v>75</v>
      </c>
      <c r="E578" s="109" t="s">
        <v>500</v>
      </c>
      <c r="F578" s="109"/>
      <c r="G578" s="109"/>
      <c r="H578" s="110"/>
      <c r="I578" s="110"/>
      <c r="J578" s="110"/>
    </row>
    <row r="579" spans="1:10" s="137" customFormat="1" ht="15.75" hidden="1" x14ac:dyDescent="0.25">
      <c r="A579" s="111" t="s">
        <v>355</v>
      </c>
      <c r="B579" s="109" t="s">
        <v>497</v>
      </c>
      <c r="C579" s="109" t="s">
        <v>55</v>
      </c>
      <c r="D579" s="109" t="s">
        <v>75</v>
      </c>
      <c r="E579" s="109" t="s">
        <v>500</v>
      </c>
      <c r="F579" s="109"/>
      <c r="G579" s="109" t="s">
        <v>434</v>
      </c>
      <c r="H579" s="110"/>
      <c r="I579" s="110"/>
      <c r="J579" s="110"/>
    </row>
    <row r="580" spans="1:10" s="137" customFormat="1" ht="15.75" hidden="1" x14ac:dyDescent="0.25">
      <c r="A580" s="111" t="s">
        <v>380</v>
      </c>
      <c r="B580" s="109" t="s">
        <v>497</v>
      </c>
      <c r="C580" s="109" t="s">
        <v>55</v>
      </c>
      <c r="D580" s="109" t="s">
        <v>75</v>
      </c>
      <c r="E580" s="109" t="s">
        <v>500</v>
      </c>
      <c r="F580" s="109"/>
      <c r="G580" s="109" t="s">
        <v>501</v>
      </c>
      <c r="H580" s="110"/>
      <c r="I580" s="110"/>
      <c r="J580" s="110"/>
    </row>
    <row r="581" spans="1:10" s="107" customFormat="1" ht="15.75" x14ac:dyDescent="0.25">
      <c r="A581" s="105" t="s">
        <v>245</v>
      </c>
      <c r="B581" s="104" t="s">
        <v>497</v>
      </c>
      <c r="C581" s="104" t="s">
        <v>61</v>
      </c>
      <c r="D581" s="104" t="s">
        <v>237</v>
      </c>
      <c r="E581" s="104" t="s">
        <v>237</v>
      </c>
      <c r="F581" s="104"/>
      <c r="G581" s="104" t="s">
        <v>237</v>
      </c>
      <c r="H581" s="26">
        <f>SUM(H582)</f>
        <v>1005</v>
      </c>
      <c r="I581" s="26">
        <f>SUM(I582)</f>
        <v>1005</v>
      </c>
      <c r="J581" s="26">
        <f>SUM(J582)</f>
        <v>0</v>
      </c>
    </row>
    <row r="582" spans="1:10" s="107" customFormat="1" ht="15.75" x14ac:dyDescent="0.25">
      <c r="A582" s="105" t="s">
        <v>108</v>
      </c>
      <c r="B582" s="104" t="s">
        <v>497</v>
      </c>
      <c r="C582" s="104" t="s">
        <v>61</v>
      </c>
      <c r="D582" s="104">
        <v>10</v>
      </c>
      <c r="E582" s="104"/>
      <c r="F582" s="104"/>
      <c r="G582" s="104"/>
      <c r="H582" s="26">
        <f t="shared" ref="H582:H584" si="100">SUM(J582+I582)</f>
        <v>1005</v>
      </c>
      <c r="I582" s="26">
        <f>I583</f>
        <v>1005</v>
      </c>
      <c r="J582" s="26"/>
    </row>
    <row r="583" spans="1:10" s="19" customFormat="1" ht="15.75" x14ac:dyDescent="0.25">
      <c r="A583" s="108" t="s">
        <v>489</v>
      </c>
      <c r="B583" s="109" t="s">
        <v>497</v>
      </c>
      <c r="C583" s="109" t="s">
        <v>61</v>
      </c>
      <c r="D583" s="109">
        <v>10</v>
      </c>
      <c r="E583" s="109">
        <v>3300200</v>
      </c>
      <c r="F583" s="109"/>
      <c r="G583" s="109">
        <v>240</v>
      </c>
      <c r="H583" s="110">
        <f t="shared" si="100"/>
        <v>1005</v>
      </c>
      <c r="I583" s="110">
        <f>SUM(I584)</f>
        <v>1005</v>
      </c>
      <c r="J583" s="110"/>
    </row>
    <row r="584" spans="1:10" s="19" customFormat="1" ht="15.75" x14ac:dyDescent="0.25">
      <c r="A584" s="108" t="s">
        <v>366</v>
      </c>
      <c r="B584" s="109" t="s">
        <v>497</v>
      </c>
      <c r="C584" s="109" t="s">
        <v>61</v>
      </c>
      <c r="D584" s="109">
        <v>10</v>
      </c>
      <c r="E584" s="109">
        <v>3300200</v>
      </c>
      <c r="F584" s="109"/>
      <c r="G584" s="109">
        <v>242</v>
      </c>
      <c r="H584" s="110">
        <f t="shared" si="100"/>
        <v>1005</v>
      </c>
      <c r="I584" s="110">
        <v>1005</v>
      </c>
      <c r="J584" s="110"/>
    </row>
    <row r="585" spans="1:10" s="107" customFormat="1" ht="15.75" x14ac:dyDescent="0.25">
      <c r="A585" s="105" t="s">
        <v>261</v>
      </c>
      <c r="B585" s="104" t="s">
        <v>497</v>
      </c>
      <c r="C585" s="104" t="s">
        <v>75</v>
      </c>
      <c r="D585" s="104" t="s">
        <v>237</v>
      </c>
      <c r="E585" s="104" t="s">
        <v>237</v>
      </c>
      <c r="F585" s="104"/>
      <c r="G585" s="104" t="s">
        <v>237</v>
      </c>
      <c r="H585" s="26">
        <f>SUM(H586)</f>
        <v>234.6</v>
      </c>
      <c r="I585" s="26">
        <f>SUM(I586)</f>
        <v>234.6</v>
      </c>
      <c r="J585" s="26">
        <f>SUM(J586)</f>
        <v>0</v>
      </c>
    </row>
    <row r="586" spans="1:10" s="107" customFormat="1" ht="15.75" x14ac:dyDescent="0.25">
      <c r="A586" s="105" t="s">
        <v>502</v>
      </c>
      <c r="B586" s="104" t="s">
        <v>497</v>
      </c>
      <c r="C586" s="104">
        <v>13</v>
      </c>
      <c r="D586" s="104" t="s">
        <v>55</v>
      </c>
      <c r="E586" s="104"/>
      <c r="F586" s="104"/>
      <c r="G586" s="104"/>
      <c r="H586" s="26">
        <f t="shared" ref="H586:H588" si="101">SUM(J586+I586)</f>
        <v>234.6</v>
      </c>
      <c r="I586" s="26">
        <f>I587</f>
        <v>234.6</v>
      </c>
      <c r="J586" s="26"/>
    </row>
    <row r="587" spans="1:10" s="19" customFormat="1" ht="15.75" x14ac:dyDescent="0.25">
      <c r="A587" s="108" t="s">
        <v>504</v>
      </c>
      <c r="B587" s="109" t="s">
        <v>497</v>
      </c>
      <c r="C587" s="109">
        <v>13</v>
      </c>
      <c r="D587" s="109" t="s">
        <v>55</v>
      </c>
      <c r="E587" s="109" t="s">
        <v>503</v>
      </c>
      <c r="F587" s="109"/>
      <c r="G587" s="109">
        <v>700</v>
      </c>
      <c r="H587" s="110">
        <f t="shared" si="101"/>
        <v>234.6</v>
      </c>
      <c r="I587" s="110">
        <f>SUM(I588)</f>
        <v>234.6</v>
      </c>
      <c r="J587" s="110"/>
    </row>
    <row r="588" spans="1:10" s="19" customFormat="1" ht="15.75" x14ac:dyDescent="0.25">
      <c r="A588" s="108" t="s">
        <v>504</v>
      </c>
      <c r="B588" s="109" t="s">
        <v>497</v>
      </c>
      <c r="C588" s="109">
        <v>13</v>
      </c>
      <c r="D588" s="109" t="s">
        <v>55</v>
      </c>
      <c r="E588" s="109" t="s">
        <v>503</v>
      </c>
      <c r="F588" s="109"/>
      <c r="G588" s="109">
        <v>720</v>
      </c>
      <c r="H588" s="110">
        <f t="shared" si="101"/>
        <v>234.6</v>
      </c>
      <c r="I588" s="110">
        <v>234.6</v>
      </c>
      <c r="J588" s="110"/>
    </row>
    <row r="589" spans="1:10" s="107" customFormat="1" ht="15.75" x14ac:dyDescent="0.25">
      <c r="A589" s="105" t="s">
        <v>505</v>
      </c>
      <c r="B589" s="104" t="s">
        <v>506</v>
      </c>
      <c r="C589" s="104" t="s">
        <v>237</v>
      </c>
      <c r="D589" s="104" t="s">
        <v>237</v>
      </c>
      <c r="E589" s="104" t="s">
        <v>237</v>
      </c>
      <c r="F589" s="104"/>
      <c r="G589" s="104" t="s">
        <v>237</v>
      </c>
      <c r="H589" s="26">
        <f>SUM(J589+I589)</f>
        <v>448435.6</v>
      </c>
      <c r="I589" s="26">
        <f>SUM(I590+I616+I668+I635+I609+I660)</f>
        <v>104747.40000000001</v>
      </c>
      <c r="J589" s="26">
        <f>SUM(J590+J616+J668+J635+J609+J660)</f>
        <v>343688.19999999995</v>
      </c>
    </row>
    <row r="590" spans="1:10" s="136" customFormat="1" ht="15.75" x14ac:dyDescent="0.25">
      <c r="A590" s="105" t="s">
        <v>236</v>
      </c>
      <c r="B590" s="104" t="s">
        <v>506</v>
      </c>
      <c r="C590" s="104" t="s">
        <v>55</v>
      </c>
      <c r="D590" s="104"/>
      <c r="E590" s="104"/>
      <c r="F590" s="104"/>
      <c r="G590" s="104"/>
      <c r="H590" s="26">
        <f>SUM(H591)</f>
        <v>37829.800000000003</v>
      </c>
      <c r="I590" s="26">
        <f>SUM(I591)</f>
        <v>37829.800000000003</v>
      </c>
      <c r="J590" s="26">
        <f>SUM(J591)</f>
        <v>0</v>
      </c>
    </row>
    <row r="591" spans="1:10" s="136" customFormat="1" ht="15.75" x14ac:dyDescent="0.25">
      <c r="A591" s="105" t="s">
        <v>74</v>
      </c>
      <c r="B591" s="109" t="s">
        <v>506</v>
      </c>
      <c r="C591" s="104" t="s">
        <v>55</v>
      </c>
      <c r="D591" s="104">
        <v>13</v>
      </c>
      <c r="E591" s="104" t="s">
        <v>237</v>
      </c>
      <c r="F591" s="104"/>
      <c r="G591" s="104" t="s">
        <v>237</v>
      </c>
      <c r="H591" s="26">
        <f>SUM(I591:J591)</f>
        <v>37829.800000000003</v>
      </c>
      <c r="I591" s="26">
        <f>I592+I601+I604</f>
        <v>37829.800000000003</v>
      </c>
      <c r="J591" s="26">
        <f>J592+J601+J604</f>
        <v>0</v>
      </c>
    </row>
    <row r="592" spans="1:10" s="136" customFormat="1" ht="15.75" x14ac:dyDescent="0.25">
      <c r="A592" s="105" t="s">
        <v>346</v>
      </c>
      <c r="B592" s="104" t="s">
        <v>506</v>
      </c>
      <c r="C592" s="104" t="s">
        <v>55</v>
      </c>
      <c r="D592" s="104">
        <v>13</v>
      </c>
      <c r="E592" s="104" t="s">
        <v>347</v>
      </c>
      <c r="F592" s="104"/>
      <c r="G592" s="104"/>
      <c r="H592" s="26">
        <f t="shared" ref="H592:H603" si="102">SUM(J592+I592)</f>
        <v>34125.599999999999</v>
      </c>
      <c r="I592" s="26">
        <f>I593+I596+I599</f>
        <v>34125.599999999999</v>
      </c>
      <c r="J592" s="26">
        <f>J593+J596+J599</f>
        <v>0</v>
      </c>
    </row>
    <row r="593" spans="1:10" s="136" customFormat="1" ht="15.75" x14ac:dyDescent="0.25">
      <c r="A593" s="108" t="s">
        <v>349</v>
      </c>
      <c r="B593" s="109" t="s">
        <v>506</v>
      </c>
      <c r="C593" s="109" t="s">
        <v>55</v>
      </c>
      <c r="D593" s="109">
        <v>13</v>
      </c>
      <c r="E593" s="109" t="s">
        <v>347</v>
      </c>
      <c r="F593" s="109"/>
      <c r="G593" s="109">
        <v>120</v>
      </c>
      <c r="H593" s="110">
        <f t="shared" si="102"/>
        <v>32392.6</v>
      </c>
      <c r="I593" s="110">
        <f>SUM(I594+I595)</f>
        <v>32392.6</v>
      </c>
      <c r="J593" s="110">
        <f>SUM(J594+J595)</f>
        <v>0</v>
      </c>
    </row>
    <row r="594" spans="1:10" s="136" customFormat="1" ht="15.75" x14ac:dyDescent="0.25">
      <c r="A594" s="108" t="s">
        <v>350</v>
      </c>
      <c r="B594" s="109" t="s">
        <v>506</v>
      </c>
      <c r="C594" s="109" t="s">
        <v>55</v>
      </c>
      <c r="D594" s="109">
        <v>13</v>
      </c>
      <c r="E594" s="109" t="s">
        <v>347</v>
      </c>
      <c r="F594" s="109"/>
      <c r="G594" s="109">
        <v>121</v>
      </c>
      <c r="H594" s="110">
        <f t="shared" si="102"/>
        <v>31792.6</v>
      </c>
      <c r="I594" s="110">
        <v>31792.6</v>
      </c>
      <c r="J594" s="110">
        <v>0</v>
      </c>
    </row>
    <row r="595" spans="1:10" s="136" customFormat="1" ht="15.75" x14ac:dyDescent="0.25">
      <c r="A595" s="108" t="s">
        <v>351</v>
      </c>
      <c r="B595" s="109" t="s">
        <v>506</v>
      </c>
      <c r="C595" s="109" t="s">
        <v>55</v>
      </c>
      <c r="D595" s="109">
        <v>13</v>
      </c>
      <c r="E595" s="109" t="s">
        <v>347</v>
      </c>
      <c r="F595" s="109"/>
      <c r="G595" s="109">
        <v>122</v>
      </c>
      <c r="H595" s="110">
        <f t="shared" si="102"/>
        <v>600</v>
      </c>
      <c r="I595" s="110">
        <v>600</v>
      </c>
      <c r="J595" s="110">
        <v>0</v>
      </c>
    </row>
    <row r="596" spans="1:10" s="136" customFormat="1" ht="15.75" x14ac:dyDescent="0.25">
      <c r="A596" s="108" t="s">
        <v>489</v>
      </c>
      <c r="B596" s="109" t="s">
        <v>506</v>
      </c>
      <c r="C596" s="109" t="s">
        <v>55</v>
      </c>
      <c r="D596" s="109">
        <v>13</v>
      </c>
      <c r="E596" s="109" t="s">
        <v>347</v>
      </c>
      <c r="F596" s="109"/>
      <c r="G596" s="109">
        <v>240</v>
      </c>
      <c r="H596" s="110">
        <f t="shared" si="102"/>
        <v>1729</v>
      </c>
      <c r="I596" s="110">
        <f>SUM(I598+I597)</f>
        <v>1729</v>
      </c>
      <c r="J596" s="110">
        <f>SUM(J598)</f>
        <v>0</v>
      </c>
    </row>
    <row r="597" spans="1:10" s="136" customFormat="1" ht="15.75" x14ac:dyDescent="0.25">
      <c r="A597" s="108" t="s">
        <v>366</v>
      </c>
      <c r="B597" s="109" t="s">
        <v>506</v>
      </c>
      <c r="C597" s="109" t="s">
        <v>55</v>
      </c>
      <c r="D597" s="109">
        <v>14</v>
      </c>
      <c r="E597" s="109" t="s">
        <v>347</v>
      </c>
      <c r="F597" s="109"/>
      <c r="G597" s="109" t="s">
        <v>649</v>
      </c>
      <c r="H597" s="110">
        <f t="shared" si="102"/>
        <v>631</v>
      </c>
      <c r="I597" s="110">
        <v>631</v>
      </c>
      <c r="J597" s="110"/>
    </row>
    <row r="598" spans="1:10" s="136" customFormat="1" ht="15.75" x14ac:dyDescent="0.25">
      <c r="A598" s="108" t="s">
        <v>498</v>
      </c>
      <c r="B598" s="109" t="s">
        <v>506</v>
      </c>
      <c r="C598" s="109" t="s">
        <v>55</v>
      </c>
      <c r="D598" s="109">
        <v>13</v>
      </c>
      <c r="E598" s="109" t="s">
        <v>347</v>
      </c>
      <c r="F598" s="109"/>
      <c r="G598" s="109">
        <v>244</v>
      </c>
      <c r="H598" s="110">
        <f t="shared" si="102"/>
        <v>1098</v>
      </c>
      <c r="I598" s="110">
        <v>1098</v>
      </c>
      <c r="J598" s="110">
        <v>0</v>
      </c>
    </row>
    <row r="599" spans="1:10" s="136" customFormat="1" ht="15.75" x14ac:dyDescent="0.25">
      <c r="A599" s="111" t="s">
        <v>356</v>
      </c>
      <c r="B599" s="109" t="s">
        <v>506</v>
      </c>
      <c r="C599" s="109" t="s">
        <v>55</v>
      </c>
      <c r="D599" s="109">
        <v>13</v>
      </c>
      <c r="E599" s="109" t="s">
        <v>347</v>
      </c>
      <c r="F599" s="109"/>
      <c r="G599" s="109">
        <v>850</v>
      </c>
      <c r="H599" s="110">
        <f t="shared" si="102"/>
        <v>4</v>
      </c>
      <c r="I599" s="110">
        <f>SUM(I600)</f>
        <v>4</v>
      </c>
      <c r="J599" s="110">
        <f>SUM(J600)</f>
        <v>0</v>
      </c>
    </row>
    <row r="600" spans="1:10" s="136" customFormat="1" ht="15.75" x14ac:dyDescent="0.25">
      <c r="A600" s="111" t="s">
        <v>357</v>
      </c>
      <c r="B600" s="109" t="s">
        <v>506</v>
      </c>
      <c r="C600" s="109" t="s">
        <v>55</v>
      </c>
      <c r="D600" s="109">
        <v>13</v>
      </c>
      <c r="E600" s="109" t="s">
        <v>347</v>
      </c>
      <c r="F600" s="109"/>
      <c r="G600" s="109">
        <v>852</v>
      </c>
      <c r="H600" s="110">
        <f t="shared" si="102"/>
        <v>4</v>
      </c>
      <c r="I600" s="110">
        <v>4</v>
      </c>
      <c r="J600" s="110">
        <v>0</v>
      </c>
    </row>
    <row r="601" spans="1:10" s="136" customFormat="1" ht="15.75" x14ac:dyDescent="0.25">
      <c r="A601" s="67" t="s">
        <v>573</v>
      </c>
      <c r="B601" s="104" t="s">
        <v>506</v>
      </c>
      <c r="C601" s="104" t="s">
        <v>55</v>
      </c>
      <c r="D601" s="104">
        <v>13</v>
      </c>
      <c r="E601" s="104" t="s">
        <v>572</v>
      </c>
      <c r="F601" s="104"/>
      <c r="G601" s="104"/>
      <c r="H601" s="26">
        <f t="shared" si="102"/>
        <v>4.8</v>
      </c>
      <c r="I601" s="26">
        <f>I602</f>
        <v>4.8</v>
      </c>
      <c r="J601" s="26"/>
    </row>
    <row r="602" spans="1:10" s="136" customFormat="1" ht="15.75" x14ac:dyDescent="0.25">
      <c r="A602" s="108" t="s">
        <v>663</v>
      </c>
      <c r="B602" s="109" t="s">
        <v>506</v>
      </c>
      <c r="C602" s="109" t="s">
        <v>55</v>
      </c>
      <c r="D602" s="109" t="s">
        <v>75</v>
      </c>
      <c r="E602" s="109" t="s">
        <v>572</v>
      </c>
      <c r="F602" s="109"/>
      <c r="G602" s="109" t="s">
        <v>662</v>
      </c>
      <c r="H602" s="110">
        <f t="shared" si="102"/>
        <v>4.8</v>
      </c>
      <c r="I602" s="110">
        <f>I603</f>
        <v>4.8</v>
      </c>
      <c r="J602" s="110"/>
    </row>
    <row r="603" spans="1:10" s="136" customFormat="1" ht="31.5" x14ac:dyDescent="0.25">
      <c r="A603" s="108" t="s">
        <v>661</v>
      </c>
      <c r="B603" s="109" t="s">
        <v>506</v>
      </c>
      <c r="C603" s="109" t="s">
        <v>55</v>
      </c>
      <c r="D603" s="109">
        <v>13</v>
      </c>
      <c r="E603" s="109" t="s">
        <v>572</v>
      </c>
      <c r="F603" s="109"/>
      <c r="G603" s="109" t="s">
        <v>660</v>
      </c>
      <c r="H603" s="110">
        <f t="shared" si="102"/>
        <v>4.8</v>
      </c>
      <c r="I603" s="110">
        <v>4.8</v>
      </c>
      <c r="J603" s="110"/>
    </row>
    <row r="604" spans="1:10" s="107" customFormat="1" ht="31.5" x14ac:dyDescent="0.25">
      <c r="A604" s="105" t="s">
        <v>507</v>
      </c>
      <c r="B604" s="104" t="s">
        <v>506</v>
      </c>
      <c r="C604" s="104" t="s">
        <v>55</v>
      </c>
      <c r="D604" s="104">
        <v>13</v>
      </c>
      <c r="E604" s="104">
        <v>7950101</v>
      </c>
      <c r="F604" s="104"/>
      <c r="G604" s="104"/>
      <c r="H604" s="26">
        <f>SUM(J604+I604)</f>
        <v>3699.4</v>
      </c>
      <c r="I604" s="26">
        <f>I605+I607</f>
        <v>3699.4</v>
      </c>
      <c r="J604" s="26">
        <f>J605+J607</f>
        <v>0</v>
      </c>
    </row>
    <row r="605" spans="1:10" s="19" customFormat="1" ht="15.75" x14ac:dyDescent="0.25">
      <c r="A605" s="108" t="s">
        <v>353</v>
      </c>
      <c r="B605" s="109" t="s">
        <v>506</v>
      </c>
      <c r="C605" s="109" t="s">
        <v>55</v>
      </c>
      <c r="D605" s="109">
        <v>13</v>
      </c>
      <c r="E605" s="109">
        <v>7950101</v>
      </c>
      <c r="F605" s="109"/>
      <c r="G605" s="109">
        <v>240</v>
      </c>
      <c r="H605" s="110">
        <f>SUM(J605+I605)</f>
        <v>3609.4</v>
      </c>
      <c r="I605" s="110">
        <f t="shared" ref="I605:J605" si="103">SUM(I606)</f>
        <v>3609.4</v>
      </c>
      <c r="J605" s="110">
        <f t="shared" si="103"/>
        <v>0</v>
      </c>
    </row>
    <row r="606" spans="1:10" s="19" customFormat="1" ht="15.75" x14ac:dyDescent="0.25">
      <c r="A606" s="108" t="s">
        <v>354</v>
      </c>
      <c r="B606" s="109" t="s">
        <v>506</v>
      </c>
      <c r="C606" s="109" t="s">
        <v>55</v>
      </c>
      <c r="D606" s="109">
        <v>13</v>
      </c>
      <c r="E606" s="109">
        <v>7950101</v>
      </c>
      <c r="F606" s="109"/>
      <c r="G606" s="109">
        <v>244</v>
      </c>
      <c r="H606" s="110">
        <f>SUM(J606+I606)</f>
        <v>3609.4</v>
      </c>
      <c r="I606" s="110">
        <v>3609.4</v>
      </c>
      <c r="J606" s="110">
        <v>0</v>
      </c>
    </row>
    <row r="607" spans="1:10" s="19" customFormat="1" ht="15.75" x14ac:dyDescent="0.25">
      <c r="A607" s="111" t="s">
        <v>356</v>
      </c>
      <c r="B607" s="109" t="s">
        <v>506</v>
      </c>
      <c r="C607" s="109" t="s">
        <v>55</v>
      </c>
      <c r="D607" s="109">
        <v>13</v>
      </c>
      <c r="E607" s="109">
        <v>7950101</v>
      </c>
      <c r="F607" s="109"/>
      <c r="G607" s="109" t="s">
        <v>706</v>
      </c>
      <c r="H607" s="110">
        <f t="shared" ref="H607:H608" si="104">SUM(J607+I607)</f>
        <v>90</v>
      </c>
      <c r="I607" s="110">
        <f>I608</f>
        <v>90</v>
      </c>
      <c r="J607" s="110">
        <f>J608</f>
        <v>0</v>
      </c>
    </row>
    <row r="608" spans="1:10" s="19" customFormat="1" ht="15.75" x14ac:dyDescent="0.25">
      <c r="A608" s="111" t="s">
        <v>357</v>
      </c>
      <c r="B608" s="109" t="s">
        <v>506</v>
      </c>
      <c r="C608" s="109" t="s">
        <v>55</v>
      </c>
      <c r="D608" s="109">
        <v>13</v>
      </c>
      <c r="E608" s="109">
        <v>7950101</v>
      </c>
      <c r="F608" s="109"/>
      <c r="G608" s="109" t="s">
        <v>707</v>
      </c>
      <c r="H608" s="110">
        <f t="shared" si="104"/>
        <v>90</v>
      </c>
      <c r="I608" s="110">
        <v>90</v>
      </c>
      <c r="J608" s="110"/>
    </row>
    <row r="609" spans="1:10" s="107" customFormat="1" ht="15.75" x14ac:dyDescent="0.25">
      <c r="A609" s="105" t="s">
        <v>243</v>
      </c>
      <c r="B609" s="104" t="s">
        <v>506</v>
      </c>
      <c r="C609" s="104" t="s">
        <v>59</v>
      </c>
      <c r="D609" s="104"/>
      <c r="E609" s="104"/>
      <c r="F609" s="104"/>
      <c r="G609" s="104"/>
      <c r="H609" s="26">
        <f>SUM(I609:J609)</f>
        <v>22409.200000000001</v>
      </c>
      <c r="I609" s="26">
        <f>I610+I613</f>
        <v>184.9</v>
      </c>
      <c r="J609" s="26">
        <f>J610+J613</f>
        <v>22224.3</v>
      </c>
    </row>
    <row r="610" spans="1:10" s="107" customFormat="1" ht="31.5" x14ac:dyDescent="0.25">
      <c r="A610" s="86" t="s">
        <v>855</v>
      </c>
      <c r="B610" s="104" t="s">
        <v>506</v>
      </c>
      <c r="C610" s="104" t="s">
        <v>59</v>
      </c>
      <c r="D610" s="104" t="s">
        <v>84</v>
      </c>
      <c r="E610" s="104" t="s">
        <v>677</v>
      </c>
      <c r="F610" s="104"/>
      <c r="G610" s="104"/>
      <c r="H610" s="26">
        <f>H611</f>
        <v>184.9</v>
      </c>
      <c r="I610" s="26">
        <f t="shared" ref="I610:J610" si="105">I611</f>
        <v>184.9</v>
      </c>
      <c r="J610" s="26">
        <f t="shared" si="105"/>
        <v>0</v>
      </c>
    </row>
    <row r="611" spans="1:10" s="19" customFormat="1" ht="15.75" x14ac:dyDescent="0.25">
      <c r="A611" s="108" t="s">
        <v>353</v>
      </c>
      <c r="B611" s="109" t="s">
        <v>506</v>
      </c>
      <c r="C611" s="109" t="s">
        <v>59</v>
      </c>
      <c r="D611" s="109" t="s">
        <v>84</v>
      </c>
      <c r="E611" s="109" t="s">
        <v>677</v>
      </c>
      <c r="F611" s="109"/>
      <c r="G611" s="109" t="s">
        <v>400</v>
      </c>
      <c r="H611" s="110">
        <f>H612</f>
        <v>184.9</v>
      </c>
      <c r="I611" s="110">
        <f>I612</f>
        <v>184.9</v>
      </c>
      <c r="J611" s="110"/>
    </row>
    <row r="612" spans="1:10" s="19" customFormat="1" ht="15.75" x14ac:dyDescent="0.25">
      <c r="A612" s="108" t="s">
        <v>354</v>
      </c>
      <c r="B612" s="109" t="s">
        <v>506</v>
      </c>
      <c r="C612" s="109" t="s">
        <v>59</v>
      </c>
      <c r="D612" s="109" t="s">
        <v>84</v>
      </c>
      <c r="E612" s="109" t="s">
        <v>677</v>
      </c>
      <c r="F612" s="109"/>
      <c r="G612" s="109" t="s">
        <v>395</v>
      </c>
      <c r="H612" s="110">
        <f>SUM(I612:J612)</f>
        <v>184.9</v>
      </c>
      <c r="I612" s="110">
        <v>184.9</v>
      </c>
      <c r="J612" s="110"/>
    </row>
    <row r="613" spans="1:10" s="107" customFormat="1" ht="31.5" x14ac:dyDescent="0.25">
      <c r="A613" s="105" t="s">
        <v>856</v>
      </c>
      <c r="B613" s="104" t="s">
        <v>506</v>
      </c>
      <c r="C613" s="104" t="s">
        <v>59</v>
      </c>
      <c r="D613" s="104" t="s">
        <v>84</v>
      </c>
      <c r="E613" s="104" t="s">
        <v>680</v>
      </c>
      <c r="F613" s="104"/>
      <c r="G613" s="104"/>
      <c r="H613" s="26">
        <f>H614</f>
        <v>22224.3</v>
      </c>
      <c r="I613" s="26">
        <f t="shared" ref="I613:J613" si="106">I614</f>
        <v>0</v>
      </c>
      <c r="J613" s="26">
        <f t="shared" si="106"/>
        <v>22224.3</v>
      </c>
    </row>
    <row r="614" spans="1:10" s="19" customFormat="1" ht="15.75" x14ac:dyDescent="0.25">
      <c r="A614" s="108" t="s">
        <v>353</v>
      </c>
      <c r="B614" s="109" t="s">
        <v>506</v>
      </c>
      <c r="C614" s="109" t="s">
        <v>59</v>
      </c>
      <c r="D614" s="109" t="s">
        <v>84</v>
      </c>
      <c r="E614" s="109" t="s">
        <v>680</v>
      </c>
      <c r="F614" s="109"/>
      <c r="G614" s="109" t="s">
        <v>400</v>
      </c>
      <c r="H614" s="110">
        <f>SUM(I614:J614)</f>
        <v>22224.3</v>
      </c>
      <c r="I614" s="110">
        <f>I615</f>
        <v>0</v>
      </c>
      <c r="J614" s="110">
        <f>J615</f>
        <v>22224.3</v>
      </c>
    </row>
    <row r="615" spans="1:10" s="19" customFormat="1" ht="15.75" x14ac:dyDescent="0.25">
      <c r="A615" s="108" t="s">
        <v>354</v>
      </c>
      <c r="B615" s="109" t="s">
        <v>506</v>
      </c>
      <c r="C615" s="109" t="s">
        <v>59</v>
      </c>
      <c r="D615" s="109" t="s">
        <v>84</v>
      </c>
      <c r="E615" s="109" t="s">
        <v>680</v>
      </c>
      <c r="F615" s="109"/>
      <c r="G615" s="109" t="s">
        <v>395</v>
      </c>
      <c r="H615" s="110">
        <f t="shared" ref="H615" si="107">SUM(I615:J615)</f>
        <v>22224.3</v>
      </c>
      <c r="I615" s="110"/>
      <c r="J615" s="110">
        <v>22224.3</v>
      </c>
    </row>
    <row r="616" spans="1:10" s="107" customFormat="1" ht="15.75" x14ac:dyDescent="0.25">
      <c r="A616" s="105" t="s">
        <v>245</v>
      </c>
      <c r="B616" s="104" t="s">
        <v>506</v>
      </c>
      <c r="C616" s="104" t="s">
        <v>61</v>
      </c>
      <c r="D616" s="104" t="s">
        <v>237</v>
      </c>
      <c r="E616" s="104" t="s">
        <v>237</v>
      </c>
      <c r="F616" s="104"/>
      <c r="G616" s="104" t="s">
        <v>237</v>
      </c>
      <c r="H616" s="26">
        <f>SUM(I616:J616)</f>
        <v>1175.9000000000001</v>
      </c>
      <c r="I616" s="26">
        <f>SUM(I617+I624)</f>
        <v>429.6</v>
      </c>
      <c r="J616" s="26">
        <f>SUM(J617+J624)</f>
        <v>746.3</v>
      </c>
    </row>
    <row r="617" spans="1:10" s="107" customFormat="1" ht="15.75" x14ac:dyDescent="0.25">
      <c r="A617" s="105" t="s">
        <v>108</v>
      </c>
      <c r="B617" s="104" t="s">
        <v>506</v>
      </c>
      <c r="C617" s="104" t="s">
        <v>61</v>
      </c>
      <c r="D617" s="104">
        <v>10</v>
      </c>
      <c r="E617" s="104"/>
      <c r="F617" s="104"/>
      <c r="G617" s="104"/>
      <c r="H617" s="26">
        <f t="shared" ref="H617:H619" si="108">SUM(J617+I617)</f>
        <v>322.10000000000002</v>
      </c>
      <c r="I617" s="26">
        <f>I618+I621</f>
        <v>322.10000000000002</v>
      </c>
      <c r="J617" s="26"/>
    </row>
    <row r="618" spans="1:10" s="107" customFormat="1" ht="15.75" x14ac:dyDescent="0.25">
      <c r="A618" s="105" t="s">
        <v>365</v>
      </c>
      <c r="B618" s="104" t="s">
        <v>506</v>
      </c>
      <c r="C618" s="104" t="s">
        <v>61</v>
      </c>
      <c r="D618" s="104">
        <v>10</v>
      </c>
      <c r="E618" s="104">
        <v>3300200</v>
      </c>
      <c r="F618" s="104"/>
      <c r="G618" s="104"/>
      <c r="H618" s="26">
        <f t="shared" si="108"/>
        <v>216.2</v>
      </c>
      <c r="I618" s="26">
        <f>I619</f>
        <v>216.2</v>
      </c>
      <c r="J618" s="26"/>
    </row>
    <row r="619" spans="1:10" s="19" customFormat="1" ht="15.75" x14ac:dyDescent="0.25">
      <c r="A619" s="108" t="s">
        <v>489</v>
      </c>
      <c r="B619" s="109" t="s">
        <v>506</v>
      </c>
      <c r="C619" s="109" t="s">
        <v>61</v>
      </c>
      <c r="D619" s="109">
        <v>10</v>
      </c>
      <c r="E619" s="109">
        <v>3300200</v>
      </c>
      <c r="F619" s="109"/>
      <c r="G619" s="109">
        <v>240</v>
      </c>
      <c r="H619" s="110">
        <f t="shared" si="108"/>
        <v>216.2</v>
      </c>
      <c r="I619" s="110">
        <f>SUM(I620)</f>
        <v>216.2</v>
      </c>
      <c r="J619" s="110"/>
    </row>
    <row r="620" spans="1:10" s="19" customFormat="1" ht="15.75" x14ac:dyDescent="0.25">
      <c r="A620" s="108" t="s">
        <v>366</v>
      </c>
      <c r="B620" s="109" t="s">
        <v>506</v>
      </c>
      <c r="C620" s="109" t="s">
        <v>61</v>
      </c>
      <c r="D620" s="109">
        <v>10</v>
      </c>
      <c r="E620" s="109">
        <v>3300200</v>
      </c>
      <c r="F620" s="109"/>
      <c r="G620" s="109">
        <v>242</v>
      </c>
      <c r="H620" s="110">
        <f>SUM(J620+I620)</f>
        <v>216.2</v>
      </c>
      <c r="I620" s="110">
        <v>216.2</v>
      </c>
      <c r="J620" s="110"/>
    </row>
    <row r="621" spans="1:10" s="19" customFormat="1" ht="31.5" x14ac:dyDescent="0.25">
      <c r="A621" s="67" t="s">
        <v>853</v>
      </c>
      <c r="B621" s="104" t="s">
        <v>506</v>
      </c>
      <c r="C621" s="104" t="s">
        <v>61</v>
      </c>
      <c r="D621" s="104">
        <v>10</v>
      </c>
      <c r="E621" s="104" t="s">
        <v>425</v>
      </c>
      <c r="F621" s="104"/>
      <c r="G621" s="104"/>
      <c r="H621" s="26">
        <f t="shared" ref="H621:H623" si="109">SUM(J621+I621)</f>
        <v>105.9</v>
      </c>
      <c r="I621" s="26">
        <f>I622</f>
        <v>105.9</v>
      </c>
      <c r="J621" s="26"/>
    </row>
    <row r="622" spans="1:10" s="19" customFormat="1" ht="15.75" x14ac:dyDescent="0.25">
      <c r="A622" s="108" t="s">
        <v>489</v>
      </c>
      <c r="B622" s="109" t="s">
        <v>506</v>
      </c>
      <c r="C622" s="109" t="s">
        <v>61</v>
      </c>
      <c r="D622" s="109">
        <v>10</v>
      </c>
      <c r="E622" s="109" t="s">
        <v>425</v>
      </c>
      <c r="F622" s="109"/>
      <c r="G622" s="109" t="s">
        <v>400</v>
      </c>
      <c r="H622" s="110">
        <f t="shared" si="109"/>
        <v>105.9</v>
      </c>
      <c r="I622" s="110">
        <f>I623</f>
        <v>105.9</v>
      </c>
      <c r="J622" s="110"/>
    </row>
    <row r="623" spans="1:10" s="19" customFormat="1" ht="15.75" x14ac:dyDescent="0.25">
      <c r="A623" s="108" t="s">
        <v>366</v>
      </c>
      <c r="B623" s="109" t="s">
        <v>506</v>
      </c>
      <c r="C623" s="109" t="s">
        <v>61</v>
      </c>
      <c r="D623" s="109">
        <v>10</v>
      </c>
      <c r="E623" s="109" t="s">
        <v>425</v>
      </c>
      <c r="F623" s="109"/>
      <c r="G623" s="109" t="s">
        <v>649</v>
      </c>
      <c r="H623" s="110">
        <f t="shared" si="109"/>
        <v>105.9</v>
      </c>
      <c r="I623" s="110">
        <v>105.9</v>
      </c>
      <c r="J623" s="110"/>
    </row>
    <row r="624" spans="1:10" s="107" customFormat="1" ht="15.75" x14ac:dyDescent="0.25">
      <c r="A624" s="105" t="s">
        <v>113</v>
      </c>
      <c r="B624" s="104" t="s">
        <v>506</v>
      </c>
      <c r="C624" s="104" t="s">
        <v>61</v>
      </c>
      <c r="D624" s="104">
        <v>12</v>
      </c>
      <c r="E624" s="104"/>
      <c r="F624" s="104"/>
      <c r="G624" s="104"/>
      <c r="H624" s="26">
        <f>H625+H628</f>
        <v>853.8</v>
      </c>
      <c r="I624" s="26">
        <f t="shared" ref="I624:J624" si="110">I625+I628</f>
        <v>107.5</v>
      </c>
      <c r="J624" s="26">
        <f t="shared" si="110"/>
        <v>746.3</v>
      </c>
    </row>
    <row r="625" spans="1:10" s="107" customFormat="1" ht="31.5" x14ac:dyDescent="0.25">
      <c r="A625" s="105" t="s">
        <v>857</v>
      </c>
      <c r="B625" s="104" t="s">
        <v>506</v>
      </c>
      <c r="C625" s="104" t="s">
        <v>61</v>
      </c>
      <c r="D625" s="104" t="s">
        <v>114</v>
      </c>
      <c r="E625" s="104" t="s">
        <v>550</v>
      </c>
      <c r="F625" s="104"/>
      <c r="G625" s="104"/>
      <c r="H625" s="26">
        <f t="shared" ref="H625:J626" si="111">H626</f>
        <v>746.3</v>
      </c>
      <c r="I625" s="26">
        <f t="shared" si="111"/>
        <v>0</v>
      </c>
      <c r="J625" s="26">
        <f t="shared" si="111"/>
        <v>746.3</v>
      </c>
    </row>
    <row r="626" spans="1:10" s="107" customFormat="1" ht="15.75" x14ac:dyDescent="0.25">
      <c r="A626" s="108" t="s">
        <v>392</v>
      </c>
      <c r="B626" s="109" t="s">
        <v>506</v>
      </c>
      <c r="C626" s="109" t="s">
        <v>61</v>
      </c>
      <c r="D626" s="109" t="s">
        <v>114</v>
      </c>
      <c r="E626" s="109" t="s">
        <v>550</v>
      </c>
      <c r="F626" s="104"/>
      <c r="G626" s="109" t="s">
        <v>400</v>
      </c>
      <c r="H626" s="110">
        <f t="shared" si="111"/>
        <v>746.3</v>
      </c>
      <c r="I626" s="110">
        <f t="shared" si="111"/>
        <v>0</v>
      </c>
      <c r="J626" s="110">
        <f t="shared" si="111"/>
        <v>746.3</v>
      </c>
    </row>
    <row r="627" spans="1:10" s="107" customFormat="1" ht="15.75" x14ac:dyDescent="0.25">
      <c r="A627" s="108" t="s">
        <v>393</v>
      </c>
      <c r="B627" s="109" t="s">
        <v>506</v>
      </c>
      <c r="C627" s="109" t="s">
        <v>61</v>
      </c>
      <c r="D627" s="109" t="s">
        <v>114</v>
      </c>
      <c r="E627" s="109" t="s">
        <v>550</v>
      </c>
      <c r="F627" s="104"/>
      <c r="G627" s="109" t="s">
        <v>395</v>
      </c>
      <c r="H627" s="110">
        <f>SUM(I627:J627)</f>
        <v>746.3</v>
      </c>
      <c r="I627" s="110"/>
      <c r="J627" s="110">
        <v>746.3</v>
      </c>
    </row>
    <row r="628" spans="1:10" s="107" customFormat="1" ht="15.75" x14ac:dyDescent="0.25">
      <c r="A628" s="105" t="s">
        <v>859</v>
      </c>
      <c r="B628" s="104"/>
      <c r="C628" s="104"/>
      <c r="D628" s="104"/>
      <c r="E628" s="104" t="s">
        <v>428</v>
      </c>
      <c r="F628" s="104"/>
      <c r="G628" s="104"/>
      <c r="H628" s="26">
        <f>H629+H632</f>
        <v>107.5</v>
      </c>
      <c r="I628" s="26">
        <f t="shared" ref="I628:J628" si="112">I629+I632</f>
        <v>107.5</v>
      </c>
      <c r="J628" s="26">
        <f t="shared" si="112"/>
        <v>0</v>
      </c>
    </row>
    <row r="629" spans="1:10" s="107" customFormat="1" ht="34.5" customHeight="1" x14ac:dyDescent="0.25">
      <c r="A629" s="67" t="s">
        <v>858</v>
      </c>
      <c r="B629" s="104" t="s">
        <v>506</v>
      </c>
      <c r="C629" s="104" t="s">
        <v>61</v>
      </c>
      <c r="D629" s="104" t="s">
        <v>114</v>
      </c>
      <c r="E629" s="104" t="s">
        <v>508</v>
      </c>
      <c r="F629" s="104"/>
      <c r="G629" s="104"/>
      <c r="H629" s="26">
        <f t="shared" ref="H629:J630" si="113">H630</f>
        <v>100</v>
      </c>
      <c r="I629" s="26">
        <f t="shared" si="113"/>
        <v>100</v>
      </c>
      <c r="J629" s="26">
        <f t="shared" si="113"/>
        <v>0</v>
      </c>
    </row>
    <row r="630" spans="1:10" s="19" customFormat="1" ht="15.75" x14ac:dyDescent="0.25">
      <c r="A630" s="108" t="s">
        <v>392</v>
      </c>
      <c r="B630" s="109" t="s">
        <v>506</v>
      </c>
      <c r="C630" s="109" t="s">
        <v>61</v>
      </c>
      <c r="D630" s="109" t="s">
        <v>114</v>
      </c>
      <c r="E630" s="109" t="s">
        <v>508</v>
      </c>
      <c r="F630" s="109"/>
      <c r="G630" s="109" t="s">
        <v>400</v>
      </c>
      <c r="H630" s="110">
        <f t="shared" si="113"/>
        <v>100</v>
      </c>
      <c r="I630" s="110">
        <f t="shared" si="113"/>
        <v>100</v>
      </c>
      <c r="J630" s="110">
        <f t="shared" si="113"/>
        <v>0</v>
      </c>
    </row>
    <row r="631" spans="1:10" s="19" customFormat="1" ht="15.75" x14ac:dyDescent="0.25">
      <c r="A631" s="108" t="s">
        <v>393</v>
      </c>
      <c r="B631" s="109" t="s">
        <v>506</v>
      </c>
      <c r="C631" s="109" t="s">
        <v>61</v>
      </c>
      <c r="D631" s="109" t="s">
        <v>114</v>
      </c>
      <c r="E631" s="109" t="s">
        <v>508</v>
      </c>
      <c r="F631" s="109"/>
      <c r="G631" s="109" t="s">
        <v>395</v>
      </c>
      <c r="H631" s="110">
        <f>SUM(I631:J631)</f>
        <v>100</v>
      </c>
      <c r="I631" s="110">
        <v>100</v>
      </c>
      <c r="J631" s="110"/>
    </row>
    <row r="632" spans="1:10" s="107" customFormat="1" ht="31.5" x14ac:dyDescent="0.25">
      <c r="A632" s="105" t="s">
        <v>832</v>
      </c>
      <c r="B632" s="104" t="s">
        <v>506</v>
      </c>
      <c r="C632" s="104" t="s">
        <v>61</v>
      </c>
      <c r="D632" s="104" t="s">
        <v>114</v>
      </c>
      <c r="E632" s="104" t="s">
        <v>439</v>
      </c>
      <c r="F632" s="104"/>
      <c r="G632" s="104"/>
      <c r="H632" s="26">
        <f t="shared" ref="H632:H634" si="114">SUM(I632:J632)</f>
        <v>7.5</v>
      </c>
      <c r="I632" s="26">
        <f>I633</f>
        <v>7.5</v>
      </c>
      <c r="J632" s="26"/>
    </row>
    <row r="633" spans="1:10" s="19" customFormat="1" ht="15.75" x14ac:dyDescent="0.25">
      <c r="A633" s="108" t="s">
        <v>392</v>
      </c>
      <c r="B633" s="109" t="s">
        <v>506</v>
      </c>
      <c r="C633" s="109" t="s">
        <v>61</v>
      </c>
      <c r="D633" s="109" t="s">
        <v>114</v>
      </c>
      <c r="E633" s="109" t="s">
        <v>439</v>
      </c>
      <c r="F633" s="109"/>
      <c r="G633" s="109" t="s">
        <v>400</v>
      </c>
      <c r="H633" s="110">
        <f t="shared" si="114"/>
        <v>7.5</v>
      </c>
      <c r="I633" s="110">
        <f>I634</f>
        <v>7.5</v>
      </c>
      <c r="J633" s="110"/>
    </row>
    <row r="634" spans="1:10" s="19" customFormat="1" ht="15.75" x14ac:dyDescent="0.25">
      <c r="A634" s="108" t="s">
        <v>393</v>
      </c>
      <c r="B634" s="109" t="s">
        <v>506</v>
      </c>
      <c r="C634" s="109" t="s">
        <v>61</v>
      </c>
      <c r="D634" s="109" t="s">
        <v>114</v>
      </c>
      <c r="E634" s="109" t="s">
        <v>439</v>
      </c>
      <c r="F634" s="109"/>
      <c r="G634" s="109" t="s">
        <v>395</v>
      </c>
      <c r="H634" s="110">
        <f t="shared" si="114"/>
        <v>7.5</v>
      </c>
      <c r="I634" s="110">
        <v>7.5</v>
      </c>
      <c r="J634" s="110"/>
    </row>
    <row r="635" spans="1:10" s="19" customFormat="1" ht="15.75" x14ac:dyDescent="0.25">
      <c r="A635" s="117" t="s">
        <v>574</v>
      </c>
      <c r="B635" s="104" t="s">
        <v>506</v>
      </c>
      <c r="C635" s="119">
        <v>5</v>
      </c>
      <c r="D635" s="119"/>
      <c r="E635" s="124"/>
      <c r="F635" s="124"/>
      <c r="G635" s="122"/>
      <c r="H635" s="26">
        <f t="shared" ref="H635:H643" si="115">SUM(I635:J635)</f>
        <v>354169.5</v>
      </c>
      <c r="I635" s="26">
        <f>SUM(I636)</f>
        <v>65999.600000000006</v>
      </c>
      <c r="J635" s="26">
        <f>J636+J656</f>
        <v>288169.89999999997</v>
      </c>
    </row>
    <row r="636" spans="1:10" s="107" customFormat="1" ht="15.75" x14ac:dyDescent="0.25">
      <c r="A636" s="117" t="s">
        <v>116</v>
      </c>
      <c r="B636" s="104" t="s">
        <v>506</v>
      </c>
      <c r="C636" s="119">
        <v>5</v>
      </c>
      <c r="D636" s="119">
        <v>1</v>
      </c>
      <c r="E636" s="120" t="s">
        <v>237</v>
      </c>
      <c r="F636" s="120"/>
      <c r="G636" s="118" t="s">
        <v>237</v>
      </c>
      <c r="H636" s="26">
        <f t="shared" si="115"/>
        <v>354166.19999999995</v>
      </c>
      <c r="I636" s="26">
        <f>I637+I650+I653</f>
        <v>65999.600000000006</v>
      </c>
      <c r="J636" s="26">
        <f>SUM(J637+J650+J647)</f>
        <v>288166.59999999998</v>
      </c>
    </row>
    <row r="637" spans="1:10" s="107" customFormat="1" ht="31.5" x14ac:dyDescent="0.25">
      <c r="A637" s="117" t="s">
        <v>576</v>
      </c>
      <c r="B637" s="104" t="s">
        <v>506</v>
      </c>
      <c r="C637" s="119">
        <v>5</v>
      </c>
      <c r="D637" s="119">
        <v>1</v>
      </c>
      <c r="E637" s="104" t="s">
        <v>575</v>
      </c>
      <c r="F637" s="104"/>
      <c r="G637" s="118" t="s">
        <v>237</v>
      </c>
      <c r="H637" s="26">
        <f t="shared" si="115"/>
        <v>32293.899999999998</v>
      </c>
      <c r="I637" s="26">
        <f>SUM(I638+I641+I644)</f>
        <v>523.29999999999995</v>
      </c>
      <c r="J637" s="26">
        <f>SUM(J638+J641+J644)</f>
        <v>31770.6</v>
      </c>
    </row>
    <row r="638" spans="1:10" s="107" customFormat="1" ht="31.5" x14ac:dyDescent="0.25">
      <c r="A638" s="117" t="s">
        <v>580</v>
      </c>
      <c r="B638" s="104" t="s">
        <v>506</v>
      </c>
      <c r="C638" s="119">
        <v>5</v>
      </c>
      <c r="D638" s="119">
        <v>1</v>
      </c>
      <c r="E638" s="104" t="s">
        <v>578</v>
      </c>
      <c r="F638" s="104"/>
      <c r="G638" s="118"/>
      <c r="H638" s="26">
        <f t="shared" si="115"/>
        <v>10914</v>
      </c>
      <c r="I638" s="26"/>
      <c r="J638" s="138">
        <f>SUM(J639)</f>
        <v>10914</v>
      </c>
    </row>
    <row r="639" spans="1:10" s="19" customFormat="1" ht="15.75" x14ac:dyDescent="0.25">
      <c r="A639" s="108" t="s">
        <v>392</v>
      </c>
      <c r="B639" s="109" t="s">
        <v>506</v>
      </c>
      <c r="C639" s="123">
        <v>5</v>
      </c>
      <c r="D639" s="123">
        <v>1</v>
      </c>
      <c r="E639" s="109" t="s">
        <v>577</v>
      </c>
      <c r="F639" s="109"/>
      <c r="G639" s="122">
        <v>240</v>
      </c>
      <c r="H639" s="110">
        <f t="shared" si="115"/>
        <v>10914</v>
      </c>
      <c r="I639" s="110"/>
      <c r="J639" s="110">
        <f>SUM(J640)</f>
        <v>10914</v>
      </c>
    </row>
    <row r="640" spans="1:10" s="19" customFormat="1" ht="15.75" x14ac:dyDescent="0.25">
      <c r="A640" s="108" t="s">
        <v>393</v>
      </c>
      <c r="B640" s="109" t="s">
        <v>506</v>
      </c>
      <c r="C640" s="123">
        <v>5</v>
      </c>
      <c r="D640" s="123">
        <v>1</v>
      </c>
      <c r="E640" s="109" t="s">
        <v>577</v>
      </c>
      <c r="F640" s="109"/>
      <c r="G640" s="122">
        <v>244</v>
      </c>
      <c r="H640" s="110">
        <f t="shared" si="115"/>
        <v>10914</v>
      </c>
      <c r="I640" s="110"/>
      <c r="J640" s="110">
        <v>10914</v>
      </c>
    </row>
    <row r="641" spans="1:10" s="107" customFormat="1" ht="31.5" x14ac:dyDescent="0.25">
      <c r="A641" s="117" t="s">
        <v>581</v>
      </c>
      <c r="B641" s="104" t="s">
        <v>506</v>
      </c>
      <c r="C641" s="119">
        <v>5</v>
      </c>
      <c r="D641" s="119">
        <v>1</v>
      </c>
      <c r="E641" s="104" t="s">
        <v>579</v>
      </c>
      <c r="F641" s="104"/>
      <c r="G641" s="118" t="s">
        <v>237</v>
      </c>
      <c r="H641" s="26">
        <f>H642</f>
        <v>10914</v>
      </c>
      <c r="I641" s="138">
        <f>I642</f>
        <v>0</v>
      </c>
      <c r="J641" s="138">
        <f>J642</f>
        <v>10914</v>
      </c>
    </row>
    <row r="642" spans="1:10" s="19" customFormat="1" ht="15.75" x14ac:dyDescent="0.25">
      <c r="A642" s="108" t="s">
        <v>392</v>
      </c>
      <c r="B642" s="109" t="s">
        <v>506</v>
      </c>
      <c r="C642" s="123">
        <v>5</v>
      </c>
      <c r="D642" s="123">
        <v>1</v>
      </c>
      <c r="E642" s="109" t="s">
        <v>582</v>
      </c>
      <c r="F642" s="109"/>
      <c r="G642" s="122">
        <v>240</v>
      </c>
      <c r="H642" s="110">
        <f t="shared" si="115"/>
        <v>10914</v>
      </c>
      <c r="I642" s="110"/>
      <c r="J642" s="110">
        <f>SUM(J643)</f>
        <v>10914</v>
      </c>
    </row>
    <row r="643" spans="1:10" s="19" customFormat="1" ht="15.75" x14ac:dyDescent="0.25">
      <c r="A643" s="108" t="s">
        <v>393</v>
      </c>
      <c r="B643" s="109" t="s">
        <v>506</v>
      </c>
      <c r="C643" s="123">
        <v>5</v>
      </c>
      <c r="D643" s="123">
        <v>1</v>
      </c>
      <c r="E643" s="109" t="s">
        <v>582</v>
      </c>
      <c r="F643" s="109"/>
      <c r="G643" s="122">
        <v>244</v>
      </c>
      <c r="H643" s="110">
        <f t="shared" si="115"/>
        <v>10914</v>
      </c>
      <c r="I643" s="110"/>
      <c r="J643" s="110">
        <v>10914</v>
      </c>
    </row>
    <row r="644" spans="1:10" s="107" customFormat="1" ht="31.5" x14ac:dyDescent="0.25">
      <c r="A644" s="117" t="s">
        <v>584</v>
      </c>
      <c r="B644" s="104" t="s">
        <v>506</v>
      </c>
      <c r="C644" s="119">
        <v>5</v>
      </c>
      <c r="D644" s="119">
        <v>1</v>
      </c>
      <c r="E644" s="104" t="s">
        <v>583</v>
      </c>
      <c r="F644" s="104"/>
      <c r="G644" s="118"/>
      <c r="H644" s="26">
        <f>SUM(I644:J644)</f>
        <v>10465.9</v>
      </c>
      <c r="I644" s="26">
        <f>I645</f>
        <v>523.29999999999995</v>
      </c>
      <c r="J644" s="26">
        <f>J645</f>
        <v>9942.6</v>
      </c>
    </row>
    <row r="645" spans="1:10" s="19" customFormat="1" ht="15.75" x14ac:dyDescent="0.25">
      <c r="A645" s="108" t="s">
        <v>392</v>
      </c>
      <c r="B645" s="109" t="s">
        <v>506</v>
      </c>
      <c r="C645" s="123">
        <v>5</v>
      </c>
      <c r="D645" s="123">
        <v>1</v>
      </c>
      <c r="E645" s="109" t="s">
        <v>583</v>
      </c>
      <c r="F645" s="109"/>
      <c r="G645" s="122">
        <v>240</v>
      </c>
      <c r="H645" s="110">
        <f>SUM(I645:J645)</f>
        <v>10465.9</v>
      </c>
      <c r="I645" s="110">
        <f>I646</f>
        <v>523.29999999999995</v>
      </c>
      <c r="J645" s="110">
        <f>J646</f>
        <v>9942.6</v>
      </c>
    </row>
    <row r="646" spans="1:10" s="19" customFormat="1" ht="15.75" x14ac:dyDescent="0.25">
      <c r="A646" s="108" t="s">
        <v>393</v>
      </c>
      <c r="B646" s="109" t="s">
        <v>506</v>
      </c>
      <c r="C646" s="123">
        <v>5</v>
      </c>
      <c r="D646" s="123">
        <v>1</v>
      </c>
      <c r="E646" s="109" t="s">
        <v>583</v>
      </c>
      <c r="F646" s="109"/>
      <c r="G646" s="122">
        <v>244</v>
      </c>
      <c r="H646" s="110">
        <f>SUM(I646:J646)</f>
        <v>10465.9</v>
      </c>
      <c r="I646" s="110">
        <f>SUM('[2]свод 2012'!U167)</f>
        <v>523.29999999999995</v>
      </c>
      <c r="J646" s="110">
        <v>9942.6</v>
      </c>
    </row>
    <row r="647" spans="1:10" s="107" customFormat="1" ht="31.5" x14ac:dyDescent="0.25">
      <c r="A647" s="31" t="s">
        <v>999</v>
      </c>
      <c r="B647" s="104" t="s">
        <v>506</v>
      </c>
      <c r="C647" s="104" t="s">
        <v>63</v>
      </c>
      <c r="D647" s="104" t="s">
        <v>55</v>
      </c>
      <c r="E647" s="104" t="s">
        <v>774</v>
      </c>
      <c r="F647" s="104"/>
      <c r="G647" s="118"/>
      <c r="H647" s="26">
        <f t="shared" ref="H647:H649" si="116">SUM(I647:J647)</f>
        <v>169396</v>
      </c>
      <c r="I647" s="26">
        <f>I648</f>
        <v>0</v>
      </c>
      <c r="J647" s="26">
        <f>J648</f>
        <v>169396</v>
      </c>
    </row>
    <row r="648" spans="1:10" s="19" customFormat="1" ht="15.75" x14ac:dyDescent="0.25">
      <c r="A648" s="108" t="s">
        <v>392</v>
      </c>
      <c r="B648" s="109" t="s">
        <v>506</v>
      </c>
      <c r="C648" s="123">
        <v>5</v>
      </c>
      <c r="D648" s="123">
        <v>1</v>
      </c>
      <c r="E648" s="109" t="s">
        <v>774</v>
      </c>
      <c r="F648" s="109"/>
      <c r="G648" s="122">
        <v>240</v>
      </c>
      <c r="H648" s="110">
        <f t="shared" si="116"/>
        <v>169396</v>
      </c>
      <c r="I648" s="110">
        <f>I649</f>
        <v>0</v>
      </c>
      <c r="J648" s="110">
        <f>J649</f>
        <v>169396</v>
      </c>
    </row>
    <row r="649" spans="1:10" s="19" customFormat="1" ht="15.75" x14ac:dyDescent="0.25">
      <c r="A649" s="108" t="s">
        <v>393</v>
      </c>
      <c r="B649" s="109" t="s">
        <v>506</v>
      </c>
      <c r="C649" s="123">
        <v>5</v>
      </c>
      <c r="D649" s="123">
        <v>1</v>
      </c>
      <c r="E649" s="109" t="s">
        <v>774</v>
      </c>
      <c r="F649" s="109"/>
      <c r="G649" s="122">
        <v>244</v>
      </c>
      <c r="H649" s="110">
        <f t="shared" si="116"/>
        <v>169396</v>
      </c>
      <c r="I649" s="110"/>
      <c r="J649" s="110">
        <v>169396</v>
      </c>
    </row>
    <row r="650" spans="1:10" s="107" customFormat="1" ht="47.25" x14ac:dyDescent="0.25">
      <c r="A650" s="105" t="s">
        <v>861</v>
      </c>
      <c r="B650" s="104" t="s">
        <v>506</v>
      </c>
      <c r="C650" s="104" t="s">
        <v>63</v>
      </c>
      <c r="D650" s="104" t="s">
        <v>55</v>
      </c>
      <c r="E650" s="125" t="s">
        <v>600</v>
      </c>
      <c r="F650" s="104"/>
      <c r="G650" s="104"/>
      <c r="H650" s="26">
        <f>SUM(I650:J650)</f>
        <v>87000</v>
      </c>
      <c r="I650" s="26">
        <f>SUM(I652)</f>
        <v>0</v>
      </c>
      <c r="J650" s="26">
        <f>SUM(J652)</f>
        <v>87000</v>
      </c>
    </row>
    <row r="651" spans="1:10" s="107" customFormat="1" ht="15.75" x14ac:dyDescent="0.25">
      <c r="A651" s="108" t="s">
        <v>392</v>
      </c>
      <c r="B651" s="116" t="s">
        <v>506</v>
      </c>
      <c r="C651" s="116" t="s">
        <v>63</v>
      </c>
      <c r="D651" s="116" t="s">
        <v>55</v>
      </c>
      <c r="E651" s="112" t="s">
        <v>600</v>
      </c>
      <c r="F651" s="104"/>
      <c r="G651" s="109" t="s">
        <v>400</v>
      </c>
      <c r="H651" s="110">
        <f>SUM(I651:J651)</f>
        <v>87000</v>
      </c>
      <c r="I651" s="110"/>
      <c r="J651" s="110">
        <f>SUM(J652)</f>
        <v>87000</v>
      </c>
    </row>
    <row r="652" spans="1:10" s="107" customFormat="1" ht="15.75" x14ac:dyDescent="0.25">
      <c r="A652" s="108" t="s">
        <v>393</v>
      </c>
      <c r="B652" s="116" t="s">
        <v>506</v>
      </c>
      <c r="C652" s="116" t="s">
        <v>63</v>
      </c>
      <c r="D652" s="116" t="s">
        <v>55</v>
      </c>
      <c r="E652" s="109" t="s">
        <v>600</v>
      </c>
      <c r="F652" s="104"/>
      <c r="G652" s="109" t="s">
        <v>395</v>
      </c>
      <c r="H652" s="110">
        <f>SUM(I652:J652)</f>
        <v>87000</v>
      </c>
      <c r="I652" s="26"/>
      <c r="J652" s="110">
        <v>87000</v>
      </c>
    </row>
    <row r="653" spans="1:10" s="107" customFormat="1" ht="30.75" customHeight="1" x14ac:dyDescent="0.25">
      <c r="A653" s="105" t="s">
        <v>860</v>
      </c>
      <c r="B653" s="104" t="s">
        <v>506</v>
      </c>
      <c r="C653" s="104" t="s">
        <v>63</v>
      </c>
      <c r="D653" s="104" t="s">
        <v>55</v>
      </c>
      <c r="E653" s="104" t="s">
        <v>590</v>
      </c>
      <c r="F653" s="104"/>
      <c r="G653" s="104"/>
      <c r="H653" s="26">
        <f t="shared" ref="H653:H655" si="117">SUM(I653:J653)</f>
        <v>65476.3</v>
      </c>
      <c r="I653" s="26">
        <f>I654</f>
        <v>65476.3</v>
      </c>
      <c r="J653" s="26"/>
    </row>
    <row r="654" spans="1:10" s="19" customFormat="1" ht="15.75" x14ac:dyDescent="0.25">
      <c r="A654" s="108" t="s">
        <v>392</v>
      </c>
      <c r="B654" s="109" t="s">
        <v>506</v>
      </c>
      <c r="C654" s="109" t="s">
        <v>63</v>
      </c>
      <c r="D654" s="109" t="s">
        <v>55</v>
      </c>
      <c r="E654" s="109" t="s">
        <v>590</v>
      </c>
      <c r="F654" s="109"/>
      <c r="G654" s="109" t="s">
        <v>400</v>
      </c>
      <c r="H654" s="110">
        <f t="shared" si="117"/>
        <v>65476.3</v>
      </c>
      <c r="I654" s="110">
        <f>I655</f>
        <v>65476.3</v>
      </c>
      <c r="J654" s="110"/>
    </row>
    <row r="655" spans="1:10" s="19" customFormat="1" ht="15.75" x14ac:dyDescent="0.25">
      <c r="A655" s="108" t="s">
        <v>393</v>
      </c>
      <c r="B655" s="109" t="s">
        <v>506</v>
      </c>
      <c r="C655" s="109" t="s">
        <v>63</v>
      </c>
      <c r="D655" s="109" t="s">
        <v>55</v>
      </c>
      <c r="E655" s="109" t="s">
        <v>590</v>
      </c>
      <c r="F655" s="109"/>
      <c r="G655" s="109" t="s">
        <v>395</v>
      </c>
      <c r="H655" s="110">
        <f t="shared" si="117"/>
        <v>65476.3</v>
      </c>
      <c r="I655" s="110">
        <v>65476.3</v>
      </c>
      <c r="J655" s="110"/>
    </row>
    <row r="656" spans="1:10" s="107" customFormat="1" ht="15.75" x14ac:dyDescent="0.25">
      <c r="A656" s="86" t="s">
        <v>696</v>
      </c>
      <c r="B656" s="104" t="s">
        <v>506</v>
      </c>
      <c r="C656" s="104" t="s">
        <v>63</v>
      </c>
      <c r="D656" s="104" t="s">
        <v>63</v>
      </c>
      <c r="E656" s="104"/>
      <c r="F656" s="104"/>
      <c r="G656" s="104"/>
      <c r="H656" s="26">
        <f>SUM(I656:J656)</f>
        <v>3.3</v>
      </c>
      <c r="I656" s="26">
        <f t="shared" ref="I656:J658" si="118">I657</f>
        <v>0</v>
      </c>
      <c r="J656" s="26">
        <f t="shared" si="118"/>
        <v>3.3</v>
      </c>
    </row>
    <row r="657" spans="1:10" s="107" customFormat="1" ht="15.75" x14ac:dyDescent="0.25">
      <c r="A657" s="105" t="s">
        <v>701</v>
      </c>
      <c r="B657" s="104" t="s">
        <v>506</v>
      </c>
      <c r="C657" s="104" t="s">
        <v>63</v>
      </c>
      <c r="D657" s="104" t="s">
        <v>63</v>
      </c>
      <c r="E657" s="104" t="s">
        <v>774</v>
      </c>
      <c r="F657" s="104"/>
      <c r="G657" s="104"/>
      <c r="H657" s="26">
        <f t="shared" ref="H657:H658" si="119">SUM(I657:J657)</f>
        <v>3.3</v>
      </c>
      <c r="I657" s="26">
        <f t="shared" si="118"/>
        <v>0</v>
      </c>
      <c r="J657" s="26">
        <f t="shared" si="118"/>
        <v>3.3</v>
      </c>
    </row>
    <row r="658" spans="1:10" s="19" customFormat="1" ht="15.75" x14ac:dyDescent="0.25">
      <c r="A658" s="108" t="s">
        <v>392</v>
      </c>
      <c r="B658" s="109" t="s">
        <v>506</v>
      </c>
      <c r="C658" s="109" t="s">
        <v>63</v>
      </c>
      <c r="D658" s="109" t="s">
        <v>63</v>
      </c>
      <c r="E658" s="109" t="s">
        <v>774</v>
      </c>
      <c r="F658" s="109"/>
      <c r="G658" s="109" t="s">
        <v>400</v>
      </c>
      <c r="H658" s="110">
        <f t="shared" si="119"/>
        <v>3.3</v>
      </c>
      <c r="I658" s="110">
        <f t="shared" si="118"/>
        <v>0</v>
      </c>
      <c r="J658" s="110">
        <f t="shared" si="118"/>
        <v>3.3</v>
      </c>
    </row>
    <row r="659" spans="1:10" s="19" customFormat="1" ht="15.75" x14ac:dyDescent="0.25">
      <c r="A659" s="108" t="s">
        <v>393</v>
      </c>
      <c r="B659" s="109" t="s">
        <v>506</v>
      </c>
      <c r="C659" s="109" t="s">
        <v>63</v>
      </c>
      <c r="D659" s="109" t="s">
        <v>63</v>
      </c>
      <c r="E659" s="109" t="s">
        <v>774</v>
      </c>
      <c r="F659" s="109"/>
      <c r="G659" s="109" t="s">
        <v>395</v>
      </c>
      <c r="H659" s="110">
        <f>SUM(I659:J659)</f>
        <v>3.3</v>
      </c>
      <c r="I659" s="110"/>
      <c r="J659" s="110">
        <f>'[2]свод 2012'!V212</f>
        <v>3.3</v>
      </c>
    </row>
    <row r="660" spans="1:10" s="107" customFormat="1" ht="15.75" x14ac:dyDescent="0.25">
      <c r="A660" s="105" t="s">
        <v>517</v>
      </c>
      <c r="B660" s="104" t="s">
        <v>506</v>
      </c>
      <c r="C660" s="104" t="s">
        <v>69</v>
      </c>
      <c r="D660" s="104"/>
      <c r="E660" s="104"/>
      <c r="F660" s="104"/>
      <c r="G660" s="104"/>
      <c r="H660" s="26">
        <f t="shared" ref="H660:H664" si="120">SUM(I660:J660)</f>
        <v>2797.0999999999995</v>
      </c>
      <c r="I660" s="26">
        <f>I661</f>
        <v>133.19999999999999</v>
      </c>
      <c r="J660" s="26">
        <f>J661</f>
        <v>2663.8999999999996</v>
      </c>
    </row>
    <row r="661" spans="1:10" s="107" customFormat="1" ht="15.75" x14ac:dyDescent="0.25">
      <c r="A661" s="105" t="s">
        <v>249</v>
      </c>
      <c r="B661" s="104" t="s">
        <v>506</v>
      </c>
      <c r="C661" s="104" t="s">
        <v>69</v>
      </c>
      <c r="D661" s="104" t="s">
        <v>84</v>
      </c>
      <c r="E661" s="104"/>
      <c r="F661" s="104"/>
      <c r="G661" s="104"/>
      <c r="H661" s="26">
        <f t="shared" si="120"/>
        <v>2797.0999999999995</v>
      </c>
      <c r="I661" s="26">
        <f>I662+I664+I666</f>
        <v>133.19999999999999</v>
      </c>
      <c r="J661" s="26">
        <f>J662+J664</f>
        <v>2663.8999999999996</v>
      </c>
    </row>
    <row r="662" spans="1:10" s="19" customFormat="1" ht="31.5" x14ac:dyDescent="0.25">
      <c r="A662" s="154" t="s">
        <v>916</v>
      </c>
      <c r="B662" s="109" t="s">
        <v>506</v>
      </c>
      <c r="C662" s="109" t="s">
        <v>69</v>
      </c>
      <c r="D662" s="109" t="s">
        <v>84</v>
      </c>
      <c r="E662" s="109" t="s">
        <v>914</v>
      </c>
      <c r="F662" s="109"/>
      <c r="G662" s="109"/>
      <c r="H662" s="110">
        <f t="shared" si="120"/>
        <v>1198.8</v>
      </c>
      <c r="I662" s="110">
        <f>I663</f>
        <v>0</v>
      </c>
      <c r="J662" s="110">
        <f>J663</f>
        <v>1198.8</v>
      </c>
    </row>
    <row r="663" spans="1:10" s="19" customFormat="1" ht="15.75" x14ac:dyDescent="0.25">
      <c r="A663" s="154" t="s">
        <v>915</v>
      </c>
      <c r="B663" s="109" t="s">
        <v>506</v>
      </c>
      <c r="C663" s="109" t="s">
        <v>69</v>
      </c>
      <c r="D663" s="109" t="s">
        <v>84</v>
      </c>
      <c r="E663" s="109" t="s">
        <v>914</v>
      </c>
      <c r="F663" s="109"/>
      <c r="G663" s="109" t="s">
        <v>645</v>
      </c>
      <c r="H663" s="110">
        <f t="shared" si="120"/>
        <v>1198.8</v>
      </c>
      <c r="I663" s="110"/>
      <c r="J663" s="110">
        <v>1198.8</v>
      </c>
    </row>
    <row r="664" spans="1:10" s="19" customFormat="1" ht="31.5" x14ac:dyDescent="0.25">
      <c r="A664" s="154" t="s">
        <v>917</v>
      </c>
      <c r="B664" s="109" t="s">
        <v>506</v>
      </c>
      <c r="C664" s="109" t="s">
        <v>69</v>
      </c>
      <c r="D664" s="109" t="s">
        <v>84</v>
      </c>
      <c r="E664" s="109" t="s">
        <v>918</v>
      </c>
      <c r="F664" s="109"/>
      <c r="G664" s="109"/>
      <c r="H664" s="110">
        <f t="shared" si="120"/>
        <v>1465.1</v>
      </c>
      <c r="I664" s="110">
        <f>I665</f>
        <v>0</v>
      </c>
      <c r="J664" s="110">
        <f>J665</f>
        <v>1465.1</v>
      </c>
    </row>
    <row r="665" spans="1:10" s="19" customFormat="1" ht="15.75" x14ac:dyDescent="0.25">
      <c r="A665" s="154" t="s">
        <v>915</v>
      </c>
      <c r="B665" s="109" t="s">
        <v>506</v>
      </c>
      <c r="C665" s="109" t="s">
        <v>69</v>
      </c>
      <c r="D665" s="109" t="s">
        <v>84</v>
      </c>
      <c r="E665" s="109" t="s">
        <v>918</v>
      </c>
      <c r="F665" s="109"/>
      <c r="G665" s="109" t="s">
        <v>645</v>
      </c>
      <c r="H665" s="110">
        <f>SUM(I665:J665)</f>
        <v>1465.1</v>
      </c>
      <c r="I665" s="110"/>
      <c r="J665" s="110">
        <v>1465.1</v>
      </c>
    </row>
    <row r="666" spans="1:10" s="107" customFormat="1" ht="15.75" x14ac:dyDescent="0.25">
      <c r="A666" s="168" t="s">
        <v>925</v>
      </c>
      <c r="B666" s="104" t="s">
        <v>506</v>
      </c>
      <c r="C666" s="104" t="s">
        <v>69</v>
      </c>
      <c r="D666" s="104" t="s">
        <v>84</v>
      </c>
      <c r="E666" s="104" t="s">
        <v>924</v>
      </c>
      <c r="F666" s="104"/>
      <c r="G666" s="104"/>
      <c r="H666" s="26">
        <f t="shared" ref="H666:H667" si="121">SUM(I666:J666)</f>
        <v>133.19999999999999</v>
      </c>
      <c r="I666" s="26">
        <f>I667</f>
        <v>133.19999999999999</v>
      </c>
      <c r="J666" s="26"/>
    </row>
    <row r="667" spans="1:10" s="19" customFormat="1" ht="15.75" x14ac:dyDescent="0.25">
      <c r="A667" s="154" t="s">
        <v>915</v>
      </c>
      <c r="B667" s="109" t="s">
        <v>506</v>
      </c>
      <c r="C667" s="109" t="s">
        <v>69</v>
      </c>
      <c r="D667" s="109" t="s">
        <v>84</v>
      </c>
      <c r="E667" s="109" t="s">
        <v>924</v>
      </c>
      <c r="F667" s="109"/>
      <c r="G667" s="109" t="s">
        <v>645</v>
      </c>
      <c r="H667" s="110">
        <f t="shared" si="121"/>
        <v>133.19999999999999</v>
      </c>
      <c r="I667" s="110">
        <v>133.19999999999999</v>
      </c>
      <c r="J667" s="110"/>
    </row>
    <row r="668" spans="1:10" s="107" customFormat="1" ht="15.75" x14ac:dyDescent="0.25">
      <c r="A668" s="105" t="s">
        <v>252</v>
      </c>
      <c r="B668" s="104" t="s">
        <v>506</v>
      </c>
      <c r="C668" s="104">
        <v>10</v>
      </c>
      <c r="D668" s="104" t="s">
        <v>237</v>
      </c>
      <c r="E668" s="104" t="s">
        <v>237</v>
      </c>
      <c r="F668" s="104"/>
      <c r="G668" s="104" t="s">
        <v>237</v>
      </c>
      <c r="H668" s="26">
        <f>SUM(I668+J668)</f>
        <v>30054.1</v>
      </c>
      <c r="I668" s="26">
        <f>SUM(I669+I687)</f>
        <v>170.3</v>
      </c>
      <c r="J668" s="26">
        <f>SUM(J669+J687)</f>
        <v>29883.8</v>
      </c>
    </row>
    <row r="669" spans="1:10" s="107" customFormat="1" ht="15.75" x14ac:dyDescent="0.25">
      <c r="A669" s="105" t="s">
        <v>184</v>
      </c>
      <c r="B669" s="104" t="s">
        <v>506</v>
      </c>
      <c r="C669" s="104">
        <v>10</v>
      </c>
      <c r="D669" s="104" t="s">
        <v>59</v>
      </c>
      <c r="E669" s="104" t="s">
        <v>237</v>
      </c>
      <c r="F669" s="104"/>
      <c r="G669" s="104" t="s">
        <v>237</v>
      </c>
      <c r="H669" s="26">
        <f t="shared" ref="H669:H689" si="122">SUM(I669+J669)</f>
        <v>10318.099999999999</v>
      </c>
      <c r="I669" s="26">
        <f>I670+I678+I681+I684</f>
        <v>170.3</v>
      </c>
      <c r="J669" s="26">
        <f>J670+J678+J681+J684</f>
        <v>10147.799999999999</v>
      </c>
    </row>
    <row r="670" spans="1:10" s="107" customFormat="1" ht="15.75" x14ac:dyDescent="0.25">
      <c r="A670" s="105" t="s">
        <v>479</v>
      </c>
      <c r="B670" s="104" t="s">
        <v>506</v>
      </c>
      <c r="C670" s="104">
        <v>10</v>
      </c>
      <c r="D670" s="104" t="s">
        <v>59</v>
      </c>
      <c r="E670" s="104">
        <v>5050000</v>
      </c>
      <c r="F670" s="104"/>
      <c r="G670" s="104" t="s">
        <v>237</v>
      </c>
      <c r="H670" s="26">
        <f t="shared" si="122"/>
        <v>6247.1</v>
      </c>
      <c r="I670" s="26">
        <f>SUM(I671)</f>
        <v>0</v>
      </c>
      <c r="J670" s="26">
        <f>SUM(J671+J675)</f>
        <v>6247.1</v>
      </c>
    </row>
    <row r="671" spans="1:10" s="107" customFormat="1" ht="94.5" x14ac:dyDescent="0.25">
      <c r="A671" s="105" t="s">
        <v>509</v>
      </c>
      <c r="B671" s="104" t="s">
        <v>506</v>
      </c>
      <c r="C671" s="104">
        <v>10</v>
      </c>
      <c r="D671" s="104" t="s">
        <v>59</v>
      </c>
      <c r="E671" s="104">
        <v>5053400</v>
      </c>
      <c r="F671" s="104"/>
      <c r="G671" s="104" t="s">
        <v>237</v>
      </c>
      <c r="H671" s="26">
        <f t="shared" si="122"/>
        <v>803</v>
      </c>
      <c r="I671" s="26"/>
      <c r="J671" s="26">
        <f>SUM(J672)</f>
        <v>803</v>
      </c>
    </row>
    <row r="672" spans="1:10" s="107" customFormat="1" ht="54.75" customHeight="1" x14ac:dyDescent="0.25">
      <c r="A672" s="105" t="s">
        <v>510</v>
      </c>
      <c r="B672" s="104" t="s">
        <v>506</v>
      </c>
      <c r="C672" s="104">
        <v>10</v>
      </c>
      <c r="D672" s="104" t="s">
        <v>59</v>
      </c>
      <c r="E672" s="104">
        <v>5053401</v>
      </c>
      <c r="F672" s="104"/>
      <c r="G672" s="104" t="s">
        <v>237</v>
      </c>
      <c r="H672" s="26">
        <f t="shared" si="122"/>
        <v>803</v>
      </c>
      <c r="I672" s="26"/>
      <c r="J672" s="26">
        <f>J673</f>
        <v>803</v>
      </c>
    </row>
    <row r="673" spans="1:10" s="19" customFormat="1" ht="15.75" x14ac:dyDescent="0.25">
      <c r="A673" s="108" t="s">
        <v>478</v>
      </c>
      <c r="B673" s="109" t="s">
        <v>506</v>
      </c>
      <c r="C673" s="109">
        <v>10</v>
      </c>
      <c r="D673" s="109" t="s">
        <v>59</v>
      </c>
      <c r="E673" s="109">
        <v>5053401</v>
      </c>
      <c r="F673" s="109"/>
      <c r="G673" s="109">
        <v>320</v>
      </c>
      <c r="H673" s="110">
        <f t="shared" si="122"/>
        <v>803</v>
      </c>
      <c r="I673" s="110"/>
      <c r="J673" s="110">
        <v>803</v>
      </c>
    </row>
    <row r="674" spans="1:10" s="19" customFormat="1" ht="15.75" x14ac:dyDescent="0.25">
      <c r="A674" s="108" t="s">
        <v>511</v>
      </c>
      <c r="B674" s="109" t="s">
        <v>506</v>
      </c>
      <c r="C674" s="109">
        <v>10</v>
      </c>
      <c r="D674" s="109" t="s">
        <v>59</v>
      </c>
      <c r="E674" s="109">
        <v>5053401</v>
      </c>
      <c r="F674" s="109"/>
      <c r="G674" s="109">
        <v>322</v>
      </c>
      <c r="H674" s="110">
        <f t="shared" si="122"/>
        <v>803</v>
      </c>
      <c r="I674" s="110"/>
      <c r="J674" s="110">
        <v>803</v>
      </c>
    </row>
    <row r="675" spans="1:10" s="107" customFormat="1" ht="47.25" x14ac:dyDescent="0.25">
      <c r="A675" s="105" t="s">
        <v>512</v>
      </c>
      <c r="B675" s="104" t="s">
        <v>506</v>
      </c>
      <c r="C675" s="104">
        <v>10</v>
      </c>
      <c r="D675" s="104" t="s">
        <v>59</v>
      </c>
      <c r="E675" s="104">
        <v>5053402</v>
      </c>
      <c r="F675" s="104"/>
      <c r="G675" s="104" t="s">
        <v>237</v>
      </c>
      <c r="H675" s="26">
        <f t="shared" si="122"/>
        <v>5444.1</v>
      </c>
      <c r="I675" s="26"/>
      <c r="J675" s="26">
        <f>J676</f>
        <v>5444.1</v>
      </c>
    </row>
    <row r="676" spans="1:10" s="19" customFormat="1" ht="15.75" x14ac:dyDescent="0.25">
      <c r="A676" s="108" t="s">
        <v>478</v>
      </c>
      <c r="B676" s="109" t="s">
        <v>506</v>
      </c>
      <c r="C676" s="109">
        <v>10</v>
      </c>
      <c r="D676" s="109" t="s">
        <v>59</v>
      </c>
      <c r="E676" s="109">
        <v>5053402</v>
      </c>
      <c r="F676" s="109"/>
      <c r="G676" s="109">
        <v>320</v>
      </c>
      <c r="H676" s="110">
        <f t="shared" si="122"/>
        <v>5444.1</v>
      </c>
      <c r="I676" s="110"/>
      <c r="J676" s="110">
        <f>J677</f>
        <v>5444.1</v>
      </c>
    </row>
    <row r="677" spans="1:10" s="19" customFormat="1" ht="15.75" x14ac:dyDescent="0.25">
      <c r="A677" s="108" t="s">
        <v>511</v>
      </c>
      <c r="B677" s="109" t="s">
        <v>506</v>
      </c>
      <c r="C677" s="109">
        <v>10</v>
      </c>
      <c r="D677" s="109" t="s">
        <v>59</v>
      </c>
      <c r="E677" s="109">
        <v>5053402</v>
      </c>
      <c r="F677" s="109"/>
      <c r="G677" s="109">
        <v>322</v>
      </c>
      <c r="H677" s="110">
        <f t="shared" si="122"/>
        <v>5444.1</v>
      </c>
      <c r="I677" s="110"/>
      <c r="J677" s="110">
        <f>SUM('свод 2012'!V575)</f>
        <v>5444.1</v>
      </c>
    </row>
    <row r="678" spans="1:10" s="107" customFormat="1" ht="31.5" x14ac:dyDescent="0.25">
      <c r="A678" s="139" t="s">
        <v>863</v>
      </c>
      <c r="B678" s="104" t="s">
        <v>506</v>
      </c>
      <c r="C678" s="104" t="s">
        <v>109</v>
      </c>
      <c r="D678" s="104" t="s">
        <v>59</v>
      </c>
      <c r="E678" s="104" t="s">
        <v>746</v>
      </c>
      <c r="F678" s="125"/>
      <c r="G678" s="104"/>
      <c r="H678" s="26">
        <f t="shared" ref="H678:H679" si="123">SUM(I678:J678)</f>
        <v>281.7</v>
      </c>
      <c r="I678" s="140"/>
      <c r="J678" s="26">
        <f>J679</f>
        <v>281.7</v>
      </c>
    </row>
    <row r="679" spans="1:10" ht="15.75" x14ac:dyDescent="0.25">
      <c r="A679" s="108" t="s">
        <v>478</v>
      </c>
      <c r="B679" s="109" t="s">
        <v>506</v>
      </c>
      <c r="C679" s="109" t="s">
        <v>109</v>
      </c>
      <c r="D679" s="109" t="s">
        <v>59</v>
      </c>
      <c r="E679" s="109" t="s">
        <v>746</v>
      </c>
      <c r="F679" s="141"/>
      <c r="G679" s="109" t="s">
        <v>646</v>
      </c>
      <c r="H679" s="110">
        <f t="shared" si="123"/>
        <v>281.7</v>
      </c>
      <c r="I679" s="142"/>
      <c r="J679" s="110">
        <f>J680</f>
        <v>281.7</v>
      </c>
    </row>
    <row r="680" spans="1:10" s="19" customFormat="1" ht="16.5" customHeight="1" x14ac:dyDescent="0.25">
      <c r="A680" s="92" t="s">
        <v>511</v>
      </c>
      <c r="B680" s="109" t="s">
        <v>506</v>
      </c>
      <c r="C680" s="109" t="s">
        <v>109</v>
      </c>
      <c r="D680" s="109" t="s">
        <v>59</v>
      </c>
      <c r="E680" s="109" t="s">
        <v>746</v>
      </c>
      <c r="F680" s="109"/>
      <c r="G680" s="109" t="s">
        <v>745</v>
      </c>
      <c r="H680" s="110">
        <f t="shared" ref="H680:H686" si="124">SUM(I680:J680)</f>
        <v>281.7</v>
      </c>
      <c r="I680" s="110"/>
      <c r="J680" s="110">
        <f>SUM('свод 2012'!V579)</f>
        <v>281.7</v>
      </c>
    </row>
    <row r="681" spans="1:10" s="107" customFormat="1" ht="16.5" customHeight="1" x14ac:dyDescent="0.25">
      <c r="A681" s="86"/>
      <c r="B681" s="104" t="s">
        <v>506</v>
      </c>
      <c r="C681" s="104" t="s">
        <v>109</v>
      </c>
      <c r="D681" s="104" t="s">
        <v>59</v>
      </c>
      <c r="E681" s="104" t="s">
        <v>744</v>
      </c>
      <c r="F681" s="104"/>
      <c r="G681" s="104"/>
      <c r="H681" s="26">
        <f t="shared" si="124"/>
        <v>3619</v>
      </c>
      <c r="I681" s="26"/>
      <c r="J681" s="26">
        <f>J682</f>
        <v>3619</v>
      </c>
    </row>
    <row r="682" spans="1:10" s="19" customFormat="1" ht="16.5" customHeight="1" x14ac:dyDescent="0.25">
      <c r="A682" s="108" t="s">
        <v>478</v>
      </c>
      <c r="B682" s="109" t="s">
        <v>506</v>
      </c>
      <c r="C682" s="109" t="s">
        <v>109</v>
      </c>
      <c r="D682" s="109" t="s">
        <v>59</v>
      </c>
      <c r="E682" s="109" t="s">
        <v>744</v>
      </c>
      <c r="F682" s="109"/>
      <c r="G682" s="109" t="s">
        <v>646</v>
      </c>
      <c r="H682" s="110">
        <f t="shared" si="124"/>
        <v>3619</v>
      </c>
      <c r="I682" s="110">
        <f>I683</f>
        <v>0</v>
      </c>
      <c r="J682" s="110">
        <f>J683</f>
        <v>3619</v>
      </c>
    </row>
    <row r="683" spans="1:10" s="19" customFormat="1" ht="29.25" customHeight="1" x14ac:dyDescent="0.25">
      <c r="A683" s="92" t="s">
        <v>511</v>
      </c>
      <c r="B683" s="109" t="s">
        <v>506</v>
      </c>
      <c r="C683" s="109" t="s">
        <v>109</v>
      </c>
      <c r="D683" s="109" t="s">
        <v>59</v>
      </c>
      <c r="E683" s="109" t="s">
        <v>744</v>
      </c>
      <c r="F683" s="109"/>
      <c r="G683" s="109" t="s">
        <v>745</v>
      </c>
      <c r="H683" s="110">
        <f t="shared" si="124"/>
        <v>3619</v>
      </c>
      <c r="I683" s="110"/>
      <c r="J683" s="110">
        <f>SUM('свод 2012'!V580)</f>
        <v>3619</v>
      </c>
    </row>
    <row r="684" spans="1:10" s="107" customFormat="1" ht="29.25" customHeight="1" x14ac:dyDescent="0.25">
      <c r="A684" s="86" t="s">
        <v>862</v>
      </c>
      <c r="B684" s="104" t="s">
        <v>506</v>
      </c>
      <c r="C684" s="104" t="s">
        <v>109</v>
      </c>
      <c r="D684" s="104" t="s">
        <v>59</v>
      </c>
      <c r="E684" s="104" t="s">
        <v>678</v>
      </c>
      <c r="F684" s="104"/>
      <c r="G684" s="104"/>
      <c r="H684" s="26">
        <f t="shared" si="124"/>
        <v>170.3</v>
      </c>
      <c r="I684" s="26">
        <f>I685</f>
        <v>170.3</v>
      </c>
      <c r="J684" s="26"/>
    </row>
    <row r="685" spans="1:10" s="19" customFormat="1" ht="29.25" customHeight="1" x14ac:dyDescent="0.25">
      <c r="A685" s="108" t="s">
        <v>478</v>
      </c>
      <c r="B685" s="109" t="s">
        <v>506</v>
      </c>
      <c r="C685" s="109" t="s">
        <v>109</v>
      </c>
      <c r="D685" s="109" t="s">
        <v>59</v>
      </c>
      <c r="E685" s="109" t="s">
        <v>678</v>
      </c>
      <c r="F685" s="109"/>
      <c r="G685" s="109" t="s">
        <v>646</v>
      </c>
      <c r="H685" s="110">
        <f t="shared" si="124"/>
        <v>170.3</v>
      </c>
      <c r="I685" s="110">
        <f>I686</f>
        <v>170.3</v>
      </c>
      <c r="J685" s="110"/>
    </row>
    <row r="686" spans="1:10" s="19" customFormat="1" ht="15.75" x14ac:dyDescent="0.25">
      <c r="A686" s="92" t="s">
        <v>511</v>
      </c>
      <c r="B686" s="109" t="s">
        <v>506</v>
      </c>
      <c r="C686" s="109" t="s">
        <v>109</v>
      </c>
      <c r="D686" s="109" t="s">
        <v>59</v>
      </c>
      <c r="E686" s="109" t="s">
        <v>678</v>
      </c>
      <c r="F686" s="109"/>
      <c r="G686" s="109" t="s">
        <v>745</v>
      </c>
      <c r="H686" s="110">
        <f t="shared" si="124"/>
        <v>170.3</v>
      </c>
      <c r="I686" s="110">
        <v>170.3</v>
      </c>
      <c r="J686" s="110"/>
    </row>
    <row r="687" spans="1:10" s="107" customFormat="1" ht="15.75" x14ac:dyDescent="0.25">
      <c r="A687" s="105" t="s">
        <v>255</v>
      </c>
      <c r="B687" s="104" t="s">
        <v>506</v>
      </c>
      <c r="C687" s="104">
        <v>10</v>
      </c>
      <c r="D687" s="104" t="s">
        <v>61</v>
      </c>
      <c r="E687" s="104" t="s">
        <v>237</v>
      </c>
      <c r="F687" s="104"/>
      <c r="G687" s="104" t="s">
        <v>237</v>
      </c>
      <c r="H687" s="26">
        <f t="shared" si="122"/>
        <v>19736</v>
      </c>
      <c r="I687" s="26"/>
      <c r="J687" s="26">
        <f>J688</f>
        <v>19736</v>
      </c>
    </row>
    <row r="688" spans="1:10" s="107" customFormat="1" ht="47.25" x14ac:dyDescent="0.25">
      <c r="A688" s="105" t="s">
        <v>513</v>
      </c>
      <c r="B688" s="104" t="s">
        <v>506</v>
      </c>
      <c r="C688" s="104">
        <v>10</v>
      </c>
      <c r="D688" s="104" t="s">
        <v>61</v>
      </c>
      <c r="E688" s="104">
        <v>5053602</v>
      </c>
      <c r="F688" s="104"/>
      <c r="G688" s="104" t="s">
        <v>237</v>
      </c>
      <c r="H688" s="26">
        <f t="shared" si="122"/>
        <v>19736</v>
      </c>
      <c r="I688" s="26"/>
      <c r="J688" s="26">
        <f>J689</f>
        <v>19736</v>
      </c>
    </row>
    <row r="689" spans="1:10" s="19" customFormat="1" ht="15.75" x14ac:dyDescent="0.25">
      <c r="A689" s="108" t="s">
        <v>478</v>
      </c>
      <c r="B689" s="109" t="s">
        <v>506</v>
      </c>
      <c r="C689" s="109">
        <v>10</v>
      </c>
      <c r="D689" s="109" t="s">
        <v>61</v>
      </c>
      <c r="E689" s="109">
        <v>5053602</v>
      </c>
      <c r="F689" s="109"/>
      <c r="G689" s="109">
        <v>320</v>
      </c>
      <c r="H689" s="110">
        <f t="shared" si="122"/>
        <v>19736</v>
      </c>
      <c r="I689" s="110"/>
      <c r="J689" s="110">
        <f>J690</f>
        <v>19736</v>
      </c>
    </row>
    <row r="690" spans="1:10" s="19" customFormat="1" ht="15.75" x14ac:dyDescent="0.25">
      <c r="A690" s="108" t="s">
        <v>514</v>
      </c>
      <c r="B690" s="109" t="s">
        <v>506</v>
      </c>
      <c r="C690" s="109">
        <v>10</v>
      </c>
      <c r="D690" s="109" t="s">
        <v>61</v>
      </c>
      <c r="E690" s="109">
        <v>5053602</v>
      </c>
      <c r="F690" s="109"/>
      <c r="G690" s="109">
        <v>323</v>
      </c>
      <c r="H690" s="110">
        <f>SUM(I690+J690)</f>
        <v>19736</v>
      </c>
      <c r="I690" s="110"/>
      <c r="J690" s="110">
        <v>19736</v>
      </c>
    </row>
    <row r="691" spans="1:10" s="19" customFormat="1" ht="15.75" x14ac:dyDescent="0.25">
      <c r="A691" s="105" t="s">
        <v>515</v>
      </c>
      <c r="B691" s="104" t="s">
        <v>516</v>
      </c>
      <c r="C691" s="109"/>
      <c r="D691" s="109"/>
      <c r="E691" s="109"/>
      <c r="F691" s="109"/>
      <c r="G691" s="109"/>
      <c r="H691" s="26">
        <f t="shared" ref="H691" si="125">SUM(I691:J691)</f>
        <v>1447189.6999999997</v>
      </c>
      <c r="I691" s="26">
        <f>I699+I721+I918+I692</f>
        <v>677449.3</v>
      </c>
      <c r="J691" s="26">
        <f>J699+J721+J918</f>
        <v>769740.39999999979</v>
      </c>
    </row>
    <row r="692" spans="1:10" s="19" customFormat="1" ht="15.75" x14ac:dyDescent="0.25">
      <c r="A692" s="105" t="s">
        <v>243</v>
      </c>
      <c r="B692" s="104" t="s">
        <v>516</v>
      </c>
      <c r="C692" s="104" t="s">
        <v>59</v>
      </c>
      <c r="D692" s="109"/>
      <c r="E692" s="109"/>
      <c r="F692" s="109"/>
      <c r="G692" s="109"/>
      <c r="H692" s="26">
        <f>SUM(I692+J692)</f>
        <v>137.9</v>
      </c>
      <c r="I692" s="26">
        <f>I693</f>
        <v>137.9</v>
      </c>
      <c r="J692" s="26">
        <f>J693</f>
        <v>0</v>
      </c>
    </row>
    <row r="693" spans="1:10" s="19" customFormat="1" ht="15.75" x14ac:dyDescent="0.25">
      <c r="A693" s="105" t="s">
        <v>244</v>
      </c>
      <c r="B693" s="104" t="s">
        <v>516</v>
      </c>
      <c r="C693" s="104" t="s">
        <v>59</v>
      </c>
      <c r="D693" s="104" t="s">
        <v>57</v>
      </c>
      <c r="E693" s="109"/>
      <c r="F693" s="109"/>
      <c r="G693" s="109"/>
      <c r="H693" s="26">
        <f t="shared" ref="H693:H698" si="126">SUM(I693+J693)</f>
        <v>137.9</v>
      </c>
      <c r="I693" s="26">
        <f>I694</f>
        <v>137.9</v>
      </c>
      <c r="J693" s="26">
        <f>J694</f>
        <v>0</v>
      </c>
    </row>
    <row r="694" spans="1:10" s="19" customFormat="1" ht="47.25" x14ac:dyDescent="0.25">
      <c r="A694" s="105" t="s">
        <v>865</v>
      </c>
      <c r="B694" s="104" t="s">
        <v>516</v>
      </c>
      <c r="C694" s="104" t="s">
        <v>59</v>
      </c>
      <c r="D694" s="104" t="s">
        <v>57</v>
      </c>
      <c r="E694" s="104" t="s">
        <v>391</v>
      </c>
      <c r="F694" s="104"/>
      <c r="G694" s="104"/>
      <c r="H694" s="26">
        <f t="shared" si="126"/>
        <v>137.9</v>
      </c>
      <c r="I694" s="26">
        <f>I695+I697</f>
        <v>137.9</v>
      </c>
      <c r="J694" s="26">
        <f>J695+J697</f>
        <v>0</v>
      </c>
    </row>
    <row r="695" spans="1:10" s="19" customFormat="1" ht="15.75" x14ac:dyDescent="0.25">
      <c r="A695" s="108" t="s">
        <v>406</v>
      </c>
      <c r="B695" s="109" t="s">
        <v>516</v>
      </c>
      <c r="C695" s="109" t="s">
        <v>59</v>
      </c>
      <c r="D695" s="109" t="s">
        <v>57</v>
      </c>
      <c r="E695" s="109" t="s">
        <v>391</v>
      </c>
      <c r="F695" s="109"/>
      <c r="G695" s="109" t="s">
        <v>422</v>
      </c>
      <c r="H695" s="110">
        <f t="shared" si="126"/>
        <v>50</v>
      </c>
      <c r="I695" s="110">
        <f>I696</f>
        <v>50</v>
      </c>
      <c r="J695" s="110">
        <f>J696</f>
        <v>0</v>
      </c>
    </row>
    <row r="696" spans="1:10" s="19" customFormat="1" ht="15.75" x14ac:dyDescent="0.25">
      <c r="A696" s="108" t="s">
        <v>408</v>
      </c>
      <c r="B696" s="109" t="s">
        <v>516</v>
      </c>
      <c r="C696" s="109" t="s">
        <v>59</v>
      </c>
      <c r="D696" s="109" t="s">
        <v>57</v>
      </c>
      <c r="E696" s="109" t="s">
        <v>391</v>
      </c>
      <c r="F696" s="109"/>
      <c r="G696" s="109" t="s">
        <v>409</v>
      </c>
      <c r="H696" s="110">
        <f t="shared" si="126"/>
        <v>50</v>
      </c>
      <c r="I696" s="110">
        <v>50</v>
      </c>
      <c r="J696" s="110"/>
    </row>
    <row r="697" spans="1:10" s="19" customFormat="1" ht="15.75" x14ac:dyDescent="0.25">
      <c r="A697" s="108" t="s">
        <v>455</v>
      </c>
      <c r="B697" s="109" t="s">
        <v>516</v>
      </c>
      <c r="C697" s="109" t="s">
        <v>59</v>
      </c>
      <c r="D697" s="109" t="s">
        <v>57</v>
      </c>
      <c r="E697" s="109" t="s">
        <v>391</v>
      </c>
      <c r="F697" s="109"/>
      <c r="G697" s="109" t="s">
        <v>456</v>
      </c>
      <c r="H697" s="110">
        <f t="shared" si="126"/>
        <v>87.9</v>
      </c>
      <c r="I697" s="110">
        <f>I698</f>
        <v>87.9</v>
      </c>
      <c r="J697" s="110">
        <f>J698</f>
        <v>0</v>
      </c>
    </row>
    <row r="698" spans="1:10" s="19" customFormat="1" ht="15.75" x14ac:dyDescent="0.25">
      <c r="A698" s="108" t="s">
        <v>459</v>
      </c>
      <c r="B698" s="109" t="s">
        <v>516</v>
      </c>
      <c r="C698" s="109" t="s">
        <v>59</v>
      </c>
      <c r="D698" s="109" t="s">
        <v>57</v>
      </c>
      <c r="E698" s="109" t="s">
        <v>391</v>
      </c>
      <c r="F698" s="109"/>
      <c r="G698" s="109" t="s">
        <v>460</v>
      </c>
      <c r="H698" s="110">
        <f t="shared" si="126"/>
        <v>87.9</v>
      </c>
      <c r="I698" s="110">
        <v>87.9</v>
      </c>
      <c r="J698" s="110"/>
    </row>
    <row r="699" spans="1:10" s="19" customFormat="1" ht="15.75" x14ac:dyDescent="0.25">
      <c r="A699" s="105" t="s">
        <v>245</v>
      </c>
      <c r="B699" s="104" t="s">
        <v>516</v>
      </c>
      <c r="C699" s="104" t="s">
        <v>61</v>
      </c>
      <c r="D699" s="109"/>
      <c r="E699" s="109"/>
      <c r="F699" s="109"/>
      <c r="G699" s="109"/>
      <c r="H699" s="26">
        <f>SUM(I699:J699)</f>
        <v>3976.6</v>
      </c>
      <c r="I699" s="26">
        <f>I700+I706+I710</f>
        <v>310.5</v>
      </c>
      <c r="J699" s="26">
        <f>J700+J706+J710</f>
        <v>3666.1</v>
      </c>
    </row>
    <row r="700" spans="1:10" s="107" customFormat="1" ht="15.75" x14ac:dyDescent="0.25">
      <c r="A700" s="86" t="s">
        <v>88</v>
      </c>
      <c r="B700" s="104" t="s">
        <v>516</v>
      </c>
      <c r="C700" s="104" t="s">
        <v>61</v>
      </c>
      <c r="D700" s="104" t="s">
        <v>55</v>
      </c>
      <c r="E700" s="104"/>
      <c r="F700" s="104"/>
      <c r="G700" s="104"/>
      <c r="H700" s="26">
        <f t="shared" ref="H700:H705" si="127">SUM(I700:J700)</f>
        <v>2203.1999999999998</v>
      </c>
      <c r="I700" s="26"/>
      <c r="J700" s="26">
        <f>J701</f>
        <v>2203.1999999999998</v>
      </c>
    </row>
    <row r="701" spans="1:10" s="19" customFormat="1" ht="15.75" x14ac:dyDescent="0.25">
      <c r="A701" s="105" t="s">
        <v>569</v>
      </c>
      <c r="B701" s="104" t="s">
        <v>516</v>
      </c>
      <c r="C701" s="104" t="s">
        <v>61</v>
      </c>
      <c r="D701" s="104" t="s">
        <v>55</v>
      </c>
      <c r="E701" s="104" t="s">
        <v>568</v>
      </c>
      <c r="F701" s="104"/>
      <c r="G701" s="104"/>
      <c r="H701" s="26">
        <f t="shared" si="127"/>
        <v>2203.1999999999998</v>
      </c>
      <c r="I701" s="26"/>
      <c r="J701" s="26">
        <f>J702+J704</f>
        <v>2203.1999999999998</v>
      </c>
    </row>
    <row r="702" spans="1:10" s="19" customFormat="1" ht="15.75" x14ac:dyDescent="0.25">
      <c r="A702" s="108" t="s">
        <v>406</v>
      </c>
      <c r="B702" s="109" t="s">
        <v>516</v>
      </c>
      <c r="C702" s="109" t="s">
        <v>61</v>
      </c>
      <c r="D702" s="109" t="s">
        <v>55</v>
      </c>
      <c r="E702" s="109" t="s">
        <v>568</v>
      </c>
      <c r="F702" s="109"/>
      <c r="G702" s="109" t="s">
        <v>422</v>
      </c>
      <c r="H702" s="110">
        <f t="shared" si="127"/>
        <v>356.2</v>
      </c>
      <c r="I702" s="110"/>
      <c r="J702" s="110">
        <f>J703</f>
        <v>356.2</v>
      </c>
    </row>
    <row r="703" spans="1:10" s="19" customFormat="1" ht="15.75" x14ac:dyDescent="0.25">
      <c r="A703" s="108" t="s">
        <v>408</v>
      </c>
      <c r="B703" s="109" t="s">
        <v>516</v>
      </c>
      <c r="C703" s="109" t="s">
        <v>61</v>
      </c>
      <c r="D703" s="109" t="s">
        <v>55</v>
      </c>
      <c r="E703" s="109" t="s">
        <v>568</v>
      </c>
      <c r="F703" s="109"/>
      <c r="G703" s="109" t="s">
        <v>409</v>
      </c>
      <c r="H703" s="110">
        <f t="shared" si="127"/>
        <v>356.2</v>
      </c>
      <c r="I703" s="110"/>
      <c r="J703" s="110">
        <v>356.2</v>
      </c>
    </row>
    <row r="704" spans="1:10" s="19" customFormat="1" ht="15.75" x14ac:dyDescent="0.25">
      <c r="A704" s="108" t="s">
        <v>455</v>
      </c>
      <c r="B704" s="109" t="s">
        <v>516</v>
      </c>
      <c r="C704" s="109" t="s">
        <v>61</v>
      </c>
      <c r="D704" s="109" t="s">
        <v>55</v>
      </c>
      <c r="E704" s="109" t="s">
        <v>568</v>
      </c>
      <c r="F704" s="109"/>
      <c r="G704" s="109" t="s">
        <v>456</v>
      </c>
      <c r="H704" s="110">
        <f t="shared" si="127"/>
        <v>1847</v>
      </c>
      <c r="I704" s="110"/>
      <c r="J704" s="110">
        <f>J705</f>
        <v>1847</v>
      </c>
    </row>
    <row r="705" spans="1:10" s="19" customFormat="1" ht="15.75" x14ac:dyDescent="0.25">
      <c r="A705" s="108" t="s">
        <v>459</v>
      </c>
      <c r="B705" s="109" t="s">
        <v>516</v>
      </c>
      <c r="C705" s="109" t="s">
        <v>61</v>
      </c>
      <c r="D705" s="109" t="s">
        <v>55</v>
      </c>
      <c r="E705" s="109" t="s">
        <v>568</v>
      </c>
      <c r="F705" s="109"/>
      <c r="G705" s="109" t="s">
        <v>460</v>
      </c>
      <c r="H705" s="110">
        <f t="shared" si="127"/>
        <v>1847</v>
      </c>
      <c r="I705" s="110"/>
      <c r="J705" s="110">
        <v>1847</v>
      </c>
    </row>
    <row r="706" spans="1:10" s="19" customFormat="1" ht="15.75" x14ac:dyDescent="0.25">
      <c r="A706" s="105" t="s">
        <v>108</v>
      </c>
      <c r="B706" s="104" t="s">
        <v>516</v>
      </c>
      <c r="C706" s="104" t="s">
        <v>61</v>
      </c>
      <c r="D706" s="104" t="s">
        <v>109</v>
      </c>
      <c r="E706" s="104"/>
      <c r="F706" s="104"/>
      <c r="G706" s="104"/>
      <c r="H706" s="26">
        <f t="shared" ref="H706:H709" si="128">SUM(I706:J706)</f>
        <v>261.5</v>
      </c>
      <c r="I706" s="26">
        <f>I707</f>
        <v>261.5</v>
      </c>
      <c r="J706" s="26">
        <f>J708</f>
        <v>0</v>
      </c>
    </row>
    <row r="707" spans="1:10" s="19" customFormat="1" ht="31.5" x14ac:dyDescent="0.25">
      <c r="A707" s="105" t="s">
        <v>853</v>
      </c>
      <c r="B707" s="104" t="s">
        <v>516</v>
      </c>
      <c r="C707" s="104" t="s">
        <v>61</v>
      </c>
      <c r="D707" s="104" t="s">
        <v>109</v>
      </c>
      <c r="E707" s="104" t="s">
        <v>425</v>
      </c>
      <c r="F707" s="104"/>
      <c r="G707" s="104"/>
      <c r="H707" s="26">
        <f t="shared" si="128"/>
        <v>261.5</v>
      </c>
      <c r="I707" s="26">
        <f>I708</f>
        <v>261.5</v>
      </c>
      <c r="J707" s="26"/>
    </row>
    <row r="708" spans="1:10" s="19" customFormat="1" ht="15.75" x14ac:dyDescent="0.25">
      <c r="A708" s="108" t="s">
        <v>392</v>
      </c>
      <c r="B708" s="109" t="s">
        <v>516</v>
      </c>
      <c r="C708" s="109" t="s">
        <v>61</v>
      </c>
      <c r="D708" s="109" t="s">
        <v>109</v>
      </c>
      <c r="E708" s="109" t="s">
        <v>425</v>
      </c>
      <c r="F708" s="109"/>
      <c r="G708" s="109" t="s">
        <v>400</v>
      </c>
      <c r="H708" s="110">
        <f t="shared" si="128"/>
        <v>261.5</v>
      </c>
      <c r="I708" s="110">
        <f>I709</f>
        <v>261.5</v>
      </c>
      <c r="J708" s="110">
        <f>J709</f>
        <v>0</v>
      </c>
    </row>
    <row r="709" spans="1:10" s="19" customFormat="1" ht="15.75" x14ac:dyDescent="0.25">
      <c r="A709" s="108" t="s">
        <v>393</v>
      </c>
      <c r="B709" s="109" t="s">
        <v>516</v>
      </c>
      <c r="C709" s="109" t="s">
        <v>61</v>
      </c>
      <c r="D709" s="109" t="s">
        <v>109</v>
      </c>
      <c r="E709" s="109" t="s">
        <v>425</v>
      </c>
      <c r="F709" s="109"/>
      <c r="G709" s="109" t="s">
        <v>395</v>
      </c>
      <c r="H709" s="110">
        <f t="shared" si="128"/>
        <v>261.5</v>
      </c>
      <c r="I709" s="110">
        <v>261.5</v>
      </c>
      <c r="J709" s="110"/>
    </row>
    <row r="710" spans="1:10" s="19" customFormat="1" ht="15.75" x14ac:dyDescent="0.25">
      <c r="A710" s="105" t="s">
        <v>113</v>
      </c>
      <c r="B710" s="104" t="s">
        <v>516</v>
      </c>
      <c r="C710" s="104" t="s">
        <v>61</v>
      </c>
      <c r="D710" s="104">
        <v>12</v>
      </c>
      <c r="E710" s="109"/>
      <c r="F710" s="109"/>
      <c r="G710" s="109"/>
      <c r="H710" s="26">
        <f>H711+H716</f>
        <v>1511.9</v>
      </c>
      <c r="I710" s="26">
        <f t="shared" ref="I710:J710" si="129">I711+I716</f>
        <v>49</v>
      </c>
      <c r="J710" s="26">
        <f t="shared" si="129"/>
        <v>1462.9</v>
      </c>
    </row>
    <row r="711" spans="1:10" s="19" customFormat="1" ht="31.5" x14ac:dyDescent="0.25">
      <c r="A711" s="105" t="s">
        <v>831</v>
      </c>
      <c r="B711" s="104" t="s">
        <v>516</v>
      </c>
      <c r="C711" s="104" t="s">
        <v>61</v>
      </c>
      <c r="D711" s="104" t="s">
        <v>114</v>
      </c>
      <c r="E711" s="104" t="s">
        <v>550</v>
      </c>
      <c r="F711" s="104"/>
      <c r="G711" s="104"/>
      <c r="H711" s="26">
        <f>H712+H714</f>
        <v>1462.9</v>
      </c>
      <c r="I711" s="26">
        <f t="shared" ref="I711:J711" si="130">I712+I714</f>
        <v>0</v>
      </c>
      <c r="J711" s="26">
        <f t="shared" si="130"/>
        <v>1462.9</v>
      </c>
    </row>
    <row r="712" spans="1:10" s="19" customFormat="1" ht="15.75" x14ac:dyDescent="0.25">
      <c r="A712" s="108" t="s">
        <v>406</v>
      </c>
      <c r="B712" s="109" t="s">
        <v>516</v>
      </c>
      <c r="C712" s="109" t="s">
        <v>61</v>
      </c>
      <c r="D712" s="109" t="s">
        <v>114</v>
      </c>
      <c r="E712" s="109" t="s">
        <v>550</v>
      </c>
      <c r="F712" s="109"/>
      <c r="G712" s="109" t="s">
        <v>422</v>
      </c>
      <c r="H712" s="110">
        <f>SUM(I712:J712)</f>
        <v>641.4</v>
      </c>
      <c r="I712" s="110"/>
      <c r="J712" s="110">
        <f>J713</f>
        <v>641.4</v>
      </c>
    </row>
    <row r="713" spans="1:10" s="19" customFormat="1" ht="15.75" x14ac:dyDescent="0.25">
      <c r="A713" s="108" t="s">
        <v>408</v>
      </c>
      <c r="B713" s="109" t="s">
        <v>516</v>
      </c>
      <c r="C713" s="109" t="s">
        <v>61</v>
      </c>
      <c r="D713" s="109" t="s">
        <v>114</v>
      </c>
      <c r="E713" s="109" t="s">
        <v>550</v>
      </c>
      <c r="F713" s="109"/>
      <c r="G713" s="109" t="s">
        <v>409</v>
      </c>
      <c r="H713" s="110">
        <f>SUM(I713:J713)</f>
        <v>641.4</v>
      </c>
      <c r="I713" s="110"/>
      <c r="J713" s="110">
        <v>641.4</v>
      </c>
    </row>
    <row r="714" spans="1:10" s="19" customFormat="1" ht="15.75" x14ac:dyDescent="0.25">
      <c r="A714" s="108" t="s">
        <v>455</v>
      </c>
      <c r="B714" s="109" t="s">
        <v>516</v>
      </c>
      <c r="C714" s="109" t="s">
        <v>61</v>
      </c>
      <c r="D714" s="109" t="s">
        <v>114</v>
      </c>
      <c r="E714" s="109" t="s">
        <v>550</v>
      </c>
      <c r="F714" s="109"/>
      <c r="G714" s="109" t="s">
        <v>456</v>
      </c>
      <c r="H714" s="110">
        <f t="shared" ref="H714:H715" si="131">SUM(I714:J714)</f>
        <v>821.5</v>
      </c>
      <c r="I714" s="110"/>
      <c r="J714" s="110">
        <f>J715</f>
        <v>821.5</v>
      </c>
    </row>
    <row r="715" spans="1:10" s="19" customFormat="1" ht="15.75" x14ac:dyDescent="0.25">
      <c r="A715" s="108" t="s">
        <v>459</v>
      </c>
      <c r="B715" s="109" t="s">
        <v>516</v>
      </c>
      <c r="C715" s="109" t="s">
        <v>61</v>
      </c>
      <c r="D715" s="109" t="s">
        <v>114</v>
      </c>
      <c r="E715" s="109" t="s">
        <v>550</v>
      </c>
      <c r="F715" s="109"/>
      <c r="G715" s="109" t="s">
        <v>460</v>
      </c>
      <c r="H715" s="110">
        <f t="shared" si="131"/>
        <v>821.5</v>
      </c>
      <c r="I715" s="110"/>
      <c r="J715" s="110">
        <v>821.5</v>
      </c>
    </row>
    <row r="716" spans="1:10" s="107" customFormat="1" ht="31.5" x14ac:dyDescent="0.25">
      <c r="A716" s="105" t="s">
        <v>832</v>
      </c>
      <c r="B716" s="104" t="s">
        <v>516</v>
      </c>
      <c r="C716" s="104" t="s">
        <v>61</v>
      </c>
      <c r="D716" s="104" t="s">
        <v>114</v>
      </c>
      <c r="E716" s="104" t="s">
        <v>439</v>
      </c>
      <c r="F716" s="104"/>
      <c r="G716" s="104"/>
      <c r="H716" s="26">
        <f t="shared" ref="H716:H720" si="132">SUM(I716:J716)</f>
        <v>49</v>
      </c>
      <c r="I716" s="26">
        <f>I717+I719</f>
        <v>49</v>
      </c>
      <c r="J716" s="26">
        <f>J717+J719</f>
        <v>0</v>
      </c>
    </row>
    <row r="717" spans="1:10" s="19" customFormat="1" ht="15.75" x14ac:dyDescent="0.25">
      <c r="A717" s="108" t="s">
        <v>406</v>
      </c>
      <c r="B717" s="109" t="s">
        <v>516</v>
      </c>
      <c r="C717" s="109" t="s">
        <v>61</v>
      </c>
      <c r="D717" s="109" t="s">
        <v>114</v>
      </c>
      <c r="E717" s="109" t="s">
        <v>439</v>
      </c>
      <c r="F717" s="109"/>
      <c r="G717" s="109" t="s">
        <v>422</v>
      </c>
      <c r="H717" s="110">
        <f t="shared" si="132"/>
        <v>25.3</v>
      </c>
      <c r="I717" s="110">
        <f>I718</f>
        <v>25.3</v>
      </c>
      <c r="J717" s="110">
        <f>J718</f>
        <v>0</v>
      </c>
    </row>
    <row r="718" spans="1:10" s="19" customFormat="1" ht="15.75" x14ac:dyDescent="0.25">
      <c r="A718" s="108" t="s">
        <v>408</v>
      </c>
      <c r="B718" s="109" t="s">
        <v>516</v>
      </c>
      <c r="C718" s="109" t="s">
        <v>61</v>
      </c>
      <c r="D718" s="109" t="s">
        <v>114</v>
      </c>
      <c r="E718" s="109" t="s">
        <v>439</v>
      </c>
      <c r="F718" s="109"/>
      <c r="G718" s="109" t="s">
        <v>409</v>
      </c>
      <c r="H718" s="110">
        <f t="shared" si="132"/>
        <v>25.3</v>
      </c>
      <c r="I718" s="110">
        <v>25.3</v>
      </c>
      <c r="J718" s="110"/>
    </row>
    <row r="719" spans="1:10" s="19" customFormat="1" ht="15.75" x14ac:dyDescent="0.25">
      <c r="A719" s="108" t="s">
        <v>455</v>
      </c>
      <c r="B719" s="109" t="s">
        <v>516</v>
      </c>
      <c r="C719" s="109" t="s">
        <v>61</v>
      </c>
      <c r="D719" s="109" t="s">
        <v>114</v>
      </c>
      <c r="E719" s="109" t="s">
        <v>439</v>
      </c>
      <c r="F719" s="109"/>
      <c r="G719" s="109" t="s">
        <v>456</v>
      </c>
      <c r="H719" s="110">
        <f t="shared" si="132"/>
        <v>23.7</v>
      </c>
      <c r="I719" s="110">
        <f>I720</f>
        <v>23.7</v>
      </c>
      <c r="J719" s="110">
        <f>J720</f>
        <v>0</v>
      </c>
    </row>
    <row r="720" spans="1:10" s="19" customFormat="1" ht="15.75" x14ac:dyDescent="0.25">
      <c r="A720" s="108" t="s">
        <v>459</v>
      </c>
      <c r="B720" s="109" t="s">
        <v>516</v>
      </c>
      <c r="C720" s="109" t="s">
        <v>61</v>
      </c>
      <c r="D720" s="109" t="s">
        <v>114</v>
      </c>
      <c r="E720" s="109" t="s">
        <v>439</v>
      </c>
      <c r="F720" s="109"/>
      <c r="G720" s="109" t="s">
        <v>460</v>
      </c>
      <c r="H720" s="110">
        <f t="shared" si="132"/>
        <v>23.7</v>
      </c>
      <c r="I720" s="110">
        <v>23.7</v>
      </c>
      <c r="J720" s="110"/>
    </row>
    <row r="721" spans="1:10" s="19" customFormat="1" ht="15.75" x14ac:dyDescent="0.25">
      <c r="A721" s="105" t="s">
        <v>517</v>
      </c>
      <c r="B721" s="104" t="s">
        <v>516</v>
      </c>
      <c r="C721" s="104" t="s">
        <v>69</v>
      </c>
      <c r="D721" s="104"/>
      <c r="E721" s="109"/>
      <c r="F721" s="109"/>
      <c r="G721" s="109"/>
      <c r="H721" s="26">
        <f t="shared" ref="H721:H726" si="133">SUM(I721:J721)</f>
        <v>1428837.1999999997</v>
      </c>
      <c r="I721" s="26">
        <f>SUM(I722+I755+I831+I860)</f>
        <v>677000.9</v>
      </c>
      <c r="J721" s="26">
        <f>SUM(J722+J755+J831+J860)</f>
        <v>751836.29999999981</v>
      </c>
    </row>
    <row r="722" spans="1:10" s="19" customFormat="1" ht="15.75" x14ac:dyDescent="0.25">
      <c r="A722" s="105" t="s">
        <v>133</v>
      </c>
      <c r="B722" s="104" t="s">
        <v>516</v>
      </c>
      <c r="C722" s="104" t="s">
        <v>69</v>
      </c>
      <c r="D722" s="104" t="s">
        <v>55</v>
      </c>
      <c r="E722" s="109"/>
      <c r="F722" s="109"/>
      <c r="G722" s="109"/>
      <c r="H722" s="26">
        <f t="shared" si="133"/>
        <v>429153.5</v>
      </c>
      <c r="I722" s="26">
        <f>SUM(I723+I741+I732)</f>
        <v>421249.8</v>
      </c>
      <c r="J722" s="26">
        <f>SUM(J723+J741+J732)</f>
        <v>7903.7</v>
      </c>
    </row>
    <row r="723" spans="1:10" s="107" customFormat="1" ht="15.75" x14ac:dyDescent="0.25">
      <c r="A723" s="105" t="s">
        <v>518</v>
      </c>
      <c r="B723" s="104" t="s">
        <v>516</v>
      </c>
      <c r="C723" s="104" t="s">
        <v>69</v>
      </c>
      <c r="D723" s="104" t="s">
        <v>55</v>
      </c>
      <c r="E723" s="104">
        <v>4209900</v>
      </c>
      <c r="F723" s="104"/>
      <c r="G723" s="104" t="s">
        <v>237</v>
      </c>
      <c r="H723" s="26">
        <f t="shared" si="133"/>
        <v>420167.1</v>
      </c>
      <c r="I723" s="26">
        <f>I724+I727+I730</f>
        <v>415267.39999999997</v>
      </c>
      <c r="J723" s="26">
        <f>J724+J727+J730</f>
        <v>4899.7</v>
      </c>
    </row>
    <row r="724" spans="1:10" s="19" customFormat="1" ht="15.75" x14ac:dyDescent="0.25">
      <c r="A724" s="108" t="s">
        <v>406</v>
      </c>
      <c r="B724" s="109" t="s">
        <v>516</v>
      </c>
      <c r="C724" s="109" t="s">
        <v>69</v>
      </c>
      <c r="D724" s="109" t="s">
        <v>55</v>
      </c>
      <c r="E724" s="109">
        <v>4209900</v>
      </c>
      <c r="F724" s="109"/>
      <c r="G724" s="109">
        <v>610</v>
      </c>
      <c r="H724" s="110">
        <f t="shared" si="133"/>
        <v>382801.5</v>
      </c>
      <c r="I724" s="110">
        <f>SUM(I725:I726)</f>
        <v>378265.8</v>
      </c>
      <c r="J724" s="110">
        <f>SUM(J726)</f>
        <v>4535.7</v>
      </c>
    </row>
    <row r="725" spans="1:10" s="19" customFormat="1" ht="31.5" x14ac:dyDescent="0.25">
      <c r="A725" s="108" t="s">
        <v>423</v>
      </c>
      <c r="B725" s="109" t="s">
        <v>516</v>
      </c>
      <c r="C725" s="109" t="s">
        <v>69</v>
      </c>
      <c r="D725" s="109" t="s">
        <v>55</v>
      </c>
      <c r="E725" s="109">
        <v>4209900</v>
      </c>
      <c r="F725" s="109"/>
      <c r="G725" s="109" t="s">
        <v>424</v>
      </c>
      <c r="H725" s="110">
        <f t="shared" si="133"/>
        <v>362973.7</v>
      </c>
      <c r="I725" s="110">
        <v>362973.7</v>
      </c>
      <c r="J725" s="110"/>
    </row>
    <row r="726" spans="1:10" s="19" customFormat="1" ht="15.75" x14ac:dyDescent="0.25">
      <c r="A726" s="108" t="s">
        <v>408</v>
      </c>
      <c r="B726" s="109" t="s">
        <v>516</v>
      </c>
      <c r="C726" s="109" t="s">
        <v>69</v>
      </c>
      <c r="D726" s="109" t="s">
        <v>55</v>
      </c>
      <c r="E726" s="109">
        <v>4209900</v>
      </c>
      <c r="F726" s="109"/>
      <c r="G726" s="109">
        <v>612</v>
      </c>
      <c r="H726" s="110">
        <f t="shared" si="133"/>
        <v>19827.8</v>
      </c>
      <c r="I726" s="110">
        <v>15292.1</v>
      </c>
      <c r="J726" s="110">
        <v>4535.7</v>
      </c>
    </row>
    <row r="727" spans="1:10" s="19" customFormat="1" ht="15.75" x14ac:dyDescent="0.25">
      <c r="A727" s="108" t="s">
        <v>455</v>
      </c>
      <c r="B727" s="109" t="s">
        <v>516</v>
      </c>
      <c r="C727" s="109" t="s">
        <v>69</v>
      </c>
      <c r="D727" s="109" t="s">
        <v>55</v>
      </c>
      <c r="E727" s="109">
        <v>4209900</v>
      </c>
      <c r="F727" s="109"/>
      <c r="G727" s="109" t="s">
        <v>456</v>
      </c>
      <c r="H727" s="110">
        <f t="shared" ref="H727:H754" si="134">SUM(I727:J727)</f>
        <v>37339.599999999999</v>
      </c>
      <c r="I727" s="110">
        <f>I728+I729</f>
        <v>36975.599999999999</v>
      </c>
      <c r="J727" s="110">
        <f>J728+J729</f>
        <v>364</v>
      </c>
    </row>
    <row r="728" spans="1:10" s="19" customFormat="1" ht="31.5" x14ac:dyDescent="0.25">
      <c r="A728" s="108" t="s">
        <v>521</v>
      </c>
      <c r="B728" s="109" t="s">
        <v>516</v>
      </c>
      <c r="C728" s="109" t="s">
        <v>69</v>
      </c>
      <c r="D728" s="109" t="s">
        <v>55</v>
      </c>
      <c r="E728" s="109">
        <v>4209900</v>
      </c>
      <c r="F728" s="109"/>
      <c r="G728" s="109" t="s">
        <v>458</v>
      </c>
      <c r="H728" s="110">
        <f t="shared" si="134"/>
        <v>35014.9</v>
      </c>
      <c r="I728" s="110">
        <v>35014.9</v>
      </c>
      <c r="J728" s="110"/>
    </row>
    <row r="729" spans="1:10" s="19" customFormat="1" ht="15.75" x14ac:dyDescent="0.25">
      <c r="A729" s="108" t="s">
        <v>459</v>
      </c>
      <c r="B729" s="109" t="s">
        <v>516</v>
      </c>
      <c r="C729" s="109" t="s">
        <v>69</v>
      </c>
      <c r="D729" s="109" t="s">
        <v>55</v>
      </c>
      <c r="E729" s="109">
        <v>4209900</v>
      </c>
      <c r="F729" s="109"/>
      <c r="G729" s="109" t="s">
        <v>460</v>
      </c>
      <c r="H729" s="110">
        <f t="shared" si="134"/>
        <v>2324.6999999999998</v>
      </c>
      <c r="I729" s="110">
        <v>1960.7</v>
      </c>
      <c r="J729" s="110">
        <v>364</v>
      </c>
    </row>
    <row r="730" spans="1:10" s="19" customFormat="1" ht="15.75" x14ac:dyDescent="0.25">
      <c r="A730" s="111" t="s">
        <v>356</v>
      </c>
      <c r="B730" s="109" t="s">
        <v>516</v>
      </c>
      <c r="C730" s="109" t="s">
        <v>69</v>
      </c>
      <c r="D730" s="109" t="s">
        <v>55</v>
      </c>
      <c r="E730" s="109">
        <v>4209900</v>
      </c>
      <c r="F730" s="109"/>
      <c r="G730" s="109" t="s">
        <v>706</v>
      </c>
      <c r="H730" s="110">
        <f t="shared" si="134"/>
        <v>26</v>
      </c>
      <c r="I730" s="110">
        <f>I731</f>
        <v>26</v>
      </c>
      <c r="J730" s="110">
        <f>J731</f>
        <v>0</v>
      </c>
    </row>
    <row r="731" spans="1:10" s="19" customFormat="1" ht="15.75" x14ac:dyDescent="0.25">
      <c r="A731" s="111" t="s">
        <v>357</v>
      </c>
      <c r="B731" s="109" t="s">
        <v>516</v>
      </c>
      <c r="C731" s="109" t="s">
        <v>69</v>
      </c>
      <c r="D731" s="109" t="s">
        <v>55</v>
      </c>
      <c r="E731" s="109">
        <v>4209900</v>
      </c>
      <c r="F731" s="109"/>
      <c r="G731" s="109" t="s">
        <v>707</v>
      </c>
      <c r="H731" s="110">
        <f t="shared" si="134"/>
        <v>26</v>
      </c>
      <c r="I731" s="110">
        <v>26</v>
      </c>
      <c r="J731" s="110"/>
    </row>
    <row r="732" spans="1:10" s="19" customFormat="1" ht="15.75" x14ac:dyDescent="0.25">
      <c r="A732" s="105" t="s">
        <v>842</v>
      </c>
      <c r="B732" s="104" t="s">
        <v>516</v>
      </c>
      <c r="C732" s="104" t="s">
        <v>69</v>
      </c>
      <c r="D732" s="104" t="s">
        <v>55</v>
      </c>
      <c r="E732" s="104" t="s">
        <v>654</v>
      </c>
      <c r="F732" s="104"/>
      <c r="G732" s="104"/>
      <c r="H732" s="26">
        <f t="shared" si="134"/>
        <v>3004</v>
      </c>
      <c r="I732" s="26">
        <f>I739</f>
        <v>0</v>
      </c>
      <c r="J732" s="26">
        <f>J733+J738</f>
        <v>3004</v>
      </c>
    </row>
    <row r="733" spans="1:10" s="19" customFormat="1" ht="15.75" x14ac:dyDescent="0.25">
      <c r="A733" s="105" t="s">
        <v>841</v>
      </c>
      <c r="B733" s="104" t="s">
        <v>516</v>
      </c>
      <c r="C733" s="104" t="s">
        <v>69</v>
      </c>
      <c r="D733" s="104" t="s">
        <v>55</v>
      </c>
      <c r="E733" s="104" t="s">
        <v>655</v>
      </c>
      <c r="F733" s="104"/>
      <c r="G733" s="104"/>
      <c r="H733" s="26">
        <f>H734+H736</f>
        <v>100</v>
      </c>
      <c r="I733" s="26">
        <f t="shared" ref="I733:J733" si="135">I734+I736</f>
        <v>0</v>
      </c>
      <c r="J733" s="26">
        <f t="shared" si="135"/>
        <v>100</v>
      </c>
    </row>
    <row r="734" spans="1:10" s="19" customFormat="1" ht="20.25" customHeight="1" x14ac:dyDescent="0.25">
      <c r="A734" s="108" t="s">
        <v>406</v>
      </c>
      <c r="B734" s="109" t="s">
        <v>516</v>
      </c>
      <c r="C734" s="109" t="s">
        <v>69</v>
      </c>
      <c r="D734" s="109" t="s">
        <v>55</v>
      </c>
      <c r="E734" s="109" t="s">
        <v>655</v>
      </c>
      <c r="F734" s="109"/>
      <c r="G734" s="109" t="s">
        <v>422</v>
      </c>
      <c r="H734" s="110">
        <f>SUM(I734:J734)</f>
        <v>50</v>
      </c>
      <c r="I734" s="110">
        <f>SUM(I735)</f>
        <v>0</v>
      </c>
      <c r="J734" s="110">
        <f>SUM(J735)</f>
        <v>50</v>
      </c>
    </row>
    <row r="735" spans="1:10" s="19" customFormat="1" ht="15.75" x14ac:dyDescent="0.25">
      <c r="A735" s="108" t="s">
        <v>408</v>
      </c>
      <c r="B735" s="109" t="s">
        <v>516</v>
      </c>
      <c r="C735" s="109" t="s">
        <v>69</v>
      </c>
      <c r="D735" s="109" t="s">
        <v>55</v>
      </c>
      <c r="E735" s="109" t="s">
        <v>655</v>
      </c>
      <c r="F735" s="109"/>
      <c r="G735" s="109" t="s">
        <v>409</v>
      </c>
      <c r="H735" s="110">
        <f t="shared" ref="H735:H737" si="136">SUM(I735:J735)</f>
        <v>50</v>
      </c>
      <c r="I735" s="110"/>
      <c r="J735" s="110">
        <v>50</v>
      </c>
    </row>
    <row r="736" spans="1:10" s="19" customFormat="1" ht="17.25" customHeight="1" x14ac:dyDescent="0.25">
      <c r="A736" s="108" t="s">
        <v>455</v>
      </c>
      <c r="B736" s="109" t="s">
        <v>516</v>
      </c>
      <c r="C736" s="109" t="s">
        <v>69</v>
      </c>
      <c r="D736" s="109" t="s">
        <v>55</v>
      </c>
      <c r="E736" s="109" t="s">
        <v>655</v>
      </c>
      <c r="F736" s="109"/>
      <c r="G736" s="109" t="s">
        <v>456</v>
      </c>
      <c r="H736" s="110">
        <f t="shared" si="136"/>
        <v>50</v>
      </c>
      <c r="I736" s="110">
        <f>SUM(I737)</f>
        <v>0</v>
      </c>
      <c r="J736" s="110">
        <f>SUM(J737)</f>
        <v>50</v>
      </c>
    </row>
    <row r="737" spans="1:10" s="19" customFormat="1" ht="15.75" x14ac:dyDescent="0.25">
      <c r="A737" s="108" t="s">
        <v>459</v>
      </c>
      <c r="B737" s="109" t="s">
        <v>516</v>
      </c>
      <c r="C737" s="109" t="s">
        <v>69</v>
      </c>
      <c r="D737" s="109" t="s">
        <v>55</v>
      </c>
      <c r="E737" s="109" t="s">
        <v>655</v>
      </c>
      <c r="F737" s="109"/>
      <c r="G737" s="109" t="s">
        <v>460</v>
      </c>
      <c r="H737" s="110">
        <f t="shared" si="136"/>
        <v>50</v>
      </c>
      <c r="I737" s="110"/>
      <c r="J737" s="110">
        <v>50</v>
      </c>
    </row>
    <row r="738" spans="1:10" s="107" customFormat="1" ht="31.5" x14ac:dyDescent="0.25">
      <c r="A738" s="105" t="s">
        <v>843</v>
      </c>
      <c r="B738" s="104" t="s">
        <v>516</v>
      </c>
      <c r="C738" s="104" t="s">
        <v>69</v>
      </c>
      <c r="D738" s="104" t="s">
        <v>55</v>
      </c>
      <c r="E738" s="104" t="s">
        <v>546</v>
      </c>
      <c r="F738" s="104"/>
      <c r="G738" s="104"/>
      <c r="H738" s="26">
        <f>H739</f>
        <v>2904</v>
      </c>
      <c r="I738" s="26">
        <f t="shared" ref="I738:J738" si="137">I739</f>
        <v>0</v>
      </c>
      <c r="J738" s="26">
        <f t="shared" si="137"/>
        <v>2904</v>
      </c>
    </row>
    <row r="739" spans="1:10" s="19" customFormat="1" ht="15.75" x14ac:dyDescent="0.25">
      <c r="A739" s="108" t="s">
        <v>406</v>
      </c>
      <c r="B739" s="109" t="s">
        <v>516</v>
      </c>
      <c r="C739" s="109" t="s">
        <v>69</v>
      </c>
      <c r="D739" s="109" t="s">
        <v>55</v>
      </c>
      <c r="E739" s="109" t="s">
        <v>546</v>
      </c>
      <c r="F739" s="109"/>
      <c r="G739" s="109" t="s">
        <v>422</v>
      </c>
      <c r="H739" s="110">
        <f t="shared" si="134"/>
        <v>2904</v>
      </c>
      <c r="I739" s="110"/>
      <c r="J739" s="110">
        <f>J740</f>
        <v>2904</v>
      </c>
    </row>
    <row r="740" spans="1:10" s="19" customFormat="1" ht="15.75" x14ac:dyDescent="0.25">
      <c r="A740" s="108" t="s">
        <v>408</v>
      </c>
      <c r="B740" s="109" t="s">
        <v>516</v>
      </c>
      <c r="C740" s="109" t="s">
        <v>69</v>
      </c>
      <c r="D740" s="109" t="s">
        <v>55</v>
      </c>
      <c r="E740" s="109" t="s">
        <v>546</v>
      </c>
      <c r="F740" s="109"/>
      <c r="G740" s="109" t="s">
        <v>409</v>
      </c>
      <c r="H740" s="110">
        <f>SUM(I740:J740)</f>
        <v>2904</v>
      </c>
      <c r="I740" s="110"/>
      <c r="J740" s="110">
        <v>2904</v>
      </c>
    </row>
    <row r="741" spans="1:10" s="107" customFormat="1" ht="15.75" x14ac:dyDescent="0.25">
      <c r="A741" s="105" t="s">
        <v>388</v>
      </c>
      <c r="B741" s="104" t="s">
        <v>516</v>
      </c>
      <c r="C741" s="104" t="s">
        <v>69</v>
      </c>
      <c r="D741" s="104" t="s">
        <v>55</v>
      </c>
      <c r="E741" s="104" t="s">
        <v>389</v>
      </c>
      <c r="F741" s="104"/>
      <c r="G741" s="104"/>
      <c r="H741" s="26">
        <f>SUM(I741:J741)</f>
        <v>5982.4</v>
      </c>
      <c r="I741" s="26">
        <f>I742+I745+I748</f>
        <v>5982.4</v>
      </c>
      <c r="J741" s="26">
        <f>SUM(J368)</f>
        <v>0</v>
      </c>
    </row>
    <row r="742" spans="1:10" s="107" customFormat="1" ht="36" customHeight="1" x14ac:dyDescent="0.25">
      <c r="A742" s="105" t="s">
        <v>852</v>
      </c>
      <c r="B742" s="104" t="s">
        <v>516</v>
      </c>
      <c r="C742" s="104" t="s">
        <v>69</v>
      </c>
      <c r="D742" s="104" t="s">
        <v>55</v>
      </c>
      <c r="E742" s="104" t="s">
        <v>446</v>
      </c>
      <c r="F742" s="104"/>
      <c r="G742" s="104"/>
      <c r="H742" s="26">
        <f>H743</f>
        <v>2200</v>
      </c>
      <c r="I742" s="26">
        <f t="shared" ref="I742:J742" si="138">I743</f>
        <v>2200</v>
      </c>
      <c r="J742" s="26">
        <f t="shared" si="138"/>
        <v>0</v>
      </c>
    </row>
    <row r="743" spans="1:10" s="107" customFormat="1" ht="15.75" x14ac:dyDescent="0.25">
      <c r="A743" s="108" t="s">
        <v>392</v>
      </c>
      <c r="B743" s="109" t="s">
        <v>516</v>
      </c>
      <c r="C743" s="109" t="s">
        <v>69</v>
      </c>
      <c r="D743" s="109" t="s">
        <v>55</v>
      </c>
      <c r="E743" s="109" t="s">
        <v>446</v>
      </c>
      <c r="F743" s="104"/>
      <c r="G743" s="109" t="s">
        <v>400</v>
      </c>
      <c r="H743" s="110">
        <f>SUM(I743:J743)</f>
        <v>2200</v>
      </c>
      <c r="I743" s="110">
        <f>I744</f>
        <v>2200</v>
      </c>
      <c r="J743" s="26"/>
    </row>
    <row r="744" spans="1:10" s="107" customFormat="1" ht="15.75" x14ac:dyDescent="0.25">
      <c r="A744" s="108" t="s">
        <v>498</v>
      </c>
      <c r="B744" s="109" t="s">
        <v>516</v>
      </c>
      <c r="C744" s="109" t="s">
        <v>69</v>
      </c>
      <c r="D744" s="109" t="s">
        <v>55</v>
      </c>
      <c r="E744" s="109" t="s">
        <v>446</v>
      </c>
      <c r="F744" s="104"/>
      <c r="G744" s="109" t="s">
        <v>395</v>
      </c>
      <c r="H744" s="110">
        <f>SUM(I744:J744)</f>
        <v>2200</v>
      </c>
      <c r="I744" s="110">
        <v>2200</v>
      </c>
      <c r="J744" s="26"/>
    </row>
    <row r="745" spans="1:10" s="107" customFormat="1" ht="47.25" x14ac:dyDescent="0.25">
      <c r="A745" s="105" t="s">
        <v>840</v>
      </c>
      <c r="B745" s="104" t="s">
        <v>516</v>
      </c>
      <c r="C745" s="104" t="s">
        <v>69</v>
      </c>
      <c r="D745" s="104" t="s">
        <v>55</v>
      </c>
      <c r="E745" s="104" t="s">
        <v>651</v>
      </c>
      <c r="F745" s="104"/>
      <c r="G745" s="104"/>
      <c r="H745" s="26">
        <f>SUM(I745:J745)</f>
        <v>2904</v>
      </c>
      <c r="I745" s="26">
        <f>I746</f>
        <v>2904</v>
      </c>
      <c r="J745" s="26">
        <f>J746</f>
        <v>0</v>
      </c>
    </row>
    <row r="746" spans="1:10" s="107" customFormat="1" ht="15.75" x14ac:dyDescent="0.25">
      <c r="A746" s="108" t="s">
        <v>406</v>
      </c>
      <c r="B746" s="109" t="s">
        <v>516</v>
      </c>
      <c r="C746" s="109" t="s">
        <v>69</v>
      </c>
      <c r="D746" s="109" t="s">
        <v>55</v>
      </c>
      <c r="E746" s="109" t="s">
        <v>651</v>
      </c>
      <c r="F746" s="104"/>
      <c r="G746" s="109" t="s">
        <v>422</v>
      </c>
      <c r="H746" s="110">
        <f t="shared" si="134"/>
        <v>2904</v>
      </c>
      <c r="I746" s="110">
        <f>I747</f>
        <v>2904</v>
      </c>
      <c r="J746" s="26"/>
    </row>
    <row r="747" spans="1:10" s="107" customFormat="1" ht="15.75" x14ac:dyDescent="0.25">
      <c r="A747" s="108" t="s">
        <v>408</v>
      </c>
      <c r="B747" s="109" t="s">
        <v>516</v>
      </c>
      <c r="C747" s="109" t="s">
        <v>69</v>
      </c>
      <c r="D747" s="109" t="s">
        <v>55</v>
      </c>
      <c r="E747" s="109" t="s">
        <v>651</v>
      </c>
      <c r="F747" s="104"/>
      <c r="G747" s="109" t="s">
        <v>409</v>
      </c>
      <c r="H747" s="110">
        <f t="shared" si="134"/>
        <v>2904</v>
      </c>
      <c r="I747" s="110">
        <v>2904</v>
      </c>
      <c r="J747" s="26"/>
    </row>
    <row r="748" spans="1:10" s="107" customFormat="1" ht="15.75" x14ac:dyDescent="0.25">
      <c r="A748" s="105" t="s">
        <v>837</v>
      </c>
      <c r="B748" s="104" t="s">
        <v>516</v>
      </c>
      <c r="C748" s="104" t="s">
        <v>69</v>
      </c>
      <c r="D748" s="104" t="s">
        <v>55</v>
      </c>
      <c r="E748" s="104" t="s">
        <v>519</v>
      </c>
      <c r="F748" s="104"/>
      <c r="G748" s="104"/>
      <c r="H748" s="26">
        <f t="shared" si="134"/>
        <v>878.40000000000009</v>
      </c>
      <c r="I748" s="26">
        <f>I749+I753</f>
        <v>878.40000000000009</v>
      </c>
      <c r="J748" s="26">
        <f>J749+J753</f>
        <v>0</v>
      </c>
    </row>
    <row r="749" spans="1:10" s="19" customFormat="1" ht="15.75" x14ac:dyDescent="0.25">
      <c r="A749" s="108" t="s">
        <v>406</v>
      </c>
      <c r="B749" s="109" t="s">
        <v>516</v>
      </c>
      <c r="C749" s="109" t="s">
        <v>69</v>
      </c>
      <c r="D749" s="109" t="s">
        <v>55</v>
      </c>
      <c r="E749" s="109" t="s">
        <v>519</v>
      </c>
      <c r="F749" s="109"/>
      <c r="G749" s="109" t="s">
        <v>422</v>
      </c>
      <c r="H749" s="110">
        <f t="shared" si="134"/>
        <v>815.7</v>
      </c>
      <c r="I749" s="110">
        <f>SUM(I750)</f>
        <v>815.7</v>
      </c>
      <c r="J749" s="110">
        <f>SUM(J750)</f>
        <v>0</v>
      </c>
    </row>
    <row r="750" spans="1:10" s="19" customFormat="1" ht="15.75" x14ac:dyDescent="0.25">
      <c r="A750" s="108" t="s">
        <v>408</v>
      </c>
      <c r="B750" s="109" t="s">
        <v>516</v>
      </c>
      <c r="C750" s="109" t="s">
        <v>69</v>
      </c>
      <c r="D750" s="109" t="s">
        <v>55</v>
      </c>
      <c r="E750" s="109" t="s">
        <v>519</v>
      </c>
      <c r="F750" s="109"/>
      <c r="G750" s="109" t="s">
        <v>409</v>
      </c>
      <c r="H750" s="110">
        <f t="shared" si="134"/>
        <v>815.7</v>
      </c>
      <c r="I750" s="110">
        <v>815.7</v>
      </c>
      <c r="J750" s="110"/>
    </row>
    <row r="751" spans="1:10" s="19" customFormat="1" ht="15.75" hidden="1" x14ac:dyDescent="0.25">
      <c r="A751" s="108" t="s">
        <v>404</v>
      </c>
      <c r="B751" s="109" t="s">
        <v>516</v>
      </c>
      <c r="C751" s="109" t="s">
        <v>69</v>
      </c>
      <c r="D751" s="109" t="s">
        <v>55</v>
      </c>
      <c r="E751" s="109" t="s">
        <v>519</v>
      </c>
      <c r="F751" s="109"/>
      <c r="G751" s="109">
        <v>600</v>
      </c>
      <c r="H751" s="110">
        <f t="shared" si="134"/>
        <v>0</v>
      </c>
      <c r="I751" s="110"/>
      <c r="J751" s="110"/>
    </row>
    <row r="752" spans="1:10" s="19" customFormat="1" ht="15.75" hidden="1" x14ac:dyDescent="0.25">
      <c r="A752" s="108" t="s">
        <v>406</v>
      </c>
      <c r="B752" s="109" t="s">
        <v>516</v>
      </c>
      <c r="C752" s="109" t="s">
        <v>69</v>
      </c>
      <c r="D752" s="109" t="s">
        <v>55</v>
      </c>
      <c r="E752" s="109" t="s">
        <v>519</v>
      </c>
      <c r="F752" s="109"/>
      <c r="G752" s="109">
        <v>610</v>
      </c>
      <c r="H752" s="110">
        <f t="shared" si="134"/>
        <v>0</v>
      </c>
      <c r="I752" s="110"/>
      <c r="J752" s="110"/>
    </row>
    <row r="753" spans="1:10" s="19" customFormat="1" ht="15.75" x14ac:dyDescent="0.25">
      <c r="A753" s="108" t="s">
        <v>829</v>
      </c>
      <c r="B753" s="109" t="s">
        <v>516</v>
      </c>
      <c r="C753" s="109" t="s">
        <v>69</v>
      </c>
      <c r="D753" s="109" t="s">
        <v>55</v>
      </c>
      <c r="E753" s="109" t="s">
        <v>519</v>
      </c>
      <c r="F753" s="109"/>
      <c r="G753" s="109" t="s">
        <v>456</v>
      </c>
      <c r="H753" s="110">
        <f t="shared" si="134"/>
        <v>62.7</v>
      </c>
      <c r="I753" s="110">
        <f>I754</f>
        <v>62.7</v>
      </c>
      <c r="J753" s="110">
        <f>J754</f>
        <v>0</v>
      </c>
    </row>
    <row r="754" spans="1:10" s="19" customFormat="1" ht="15.75" x14ac:dyDescent="0.25">
      <c r="A754" s="108" t="s">
        <v>459</v>
      </c>
      <c r="B754" s="109" t="s">
        <v>516</v>
      </c>
      <c r="C754" s="109" t="s">
        <v>69</v>
      </c>
      <c r="D754" s="109" t="s">
        <v>55</v>
      </c>
      <c r="E754" s="109" t="s">
        <v>519</v>
      </c>
      <c r="F754" s="109"/>
      <c r="G754" s="109" t="s">
        <v>460</v>
      </c>
      <c r="H754" s="110">
        <f t="shared" si="134"/>
        <v>62.7</v>
      </c>
      <c r="I754" s="110">
        <v>62.7</v>
      </c>
      <c r="J754" s="110"/>
    </row>
    <row r="755" spans="1:10" s="107" customFormat="1" ht="15.75" x14ac:dyDescent="0.25">
      <c r="A755" s="105" t="s">
        <v>135</v>
      </c>
      <c r="B755" s="104" t="s">
        <v>516</v>
      </c>
      <c r="C755" s="104" t="s">
        <v>69</v>
      </c>
      <c r="D755" s="104" t="s">
        <v>57</v>
      </c>
      <c r="E755" s="104" t="s">
        <v>237</v>
      </c>
      <c r="F755" s="104"/>
      <c r="G755" s="104" t="s">
        <v>237</v>
      </c>
      <c r="H755" s="26">
        <f>SUM(I755:J755)</f>
        <v>773925.7</v>
      </c>
      <c r="I755" s="26">
        <f>SUM(I785+I756+I815+I779)</f>
        <v>105198.9</v>
      </c>
      <c r="J755" s="26">
        <f>SUM(J785+J756+J815+J779+J812)</f>
        <v>668726.79999999993</v>
      </c>
    </row>
    <row r="756" spans="1:10" s="107" customFormat="1" ht="15.75" x14ac:dyDescent="0.25">
      <c r="A756" s="105" t="s">
        <v>522</v>
      </c>
      <c r="B756" s="104" t="s">
        <v>516</v>
      </c>
      <c r="C756" s="104" t="s">
        <v>69</v>
      </c>
      <c r="D756" s="104" t="s">
        <v>57</v>
      </c>
      <c r="E756" s="104" t="s">
        <v>523</v>
      </c>
      <c r="F756" s="104"/>
      <c r="G756" s="104" t="s">
        <v>237</v>
      </c>
      <c r="H756" s="26">
        <f t="shared" ref="H756:H830" si="139">SUM(I756:J756)</f>
        <v>748474.1</v>
      </c>
      <c r="I756" s="26">
        <f>I757+I760+I763+I764+I766+I770+I774</f>
        <v>98702.9</v>
      </c>
      <c r="J756" s="26">
        <f>J757+J760+J763+J764+J766+J770+J774</f>
        <v>649771.19999999995</v>
      </c>
    </row>
    <row r="757" spans="1:10" s="19" customFormat="1" ht="15.75" x14ac:dyDescent="0.25">
      <c r="A757" s="108" t="s">
        <v>406</v>
      </c>
      <c r="B757" s="109" t="s">
        <v>516</v>
      </c>
      <c r="C757" s="109" t="s">
        <v>69</v>
      </c>
      <c r="D757" s="109" t="s">
        <v>57</v>
      </c>
      <c r="E757" s="109">
        <v>4219900</v>
      </c>
      <c r="F757" s="109"/>
      <c r="G757" s="109">
        <v>610</v>
      </c>
      <c r="H757" s="110">
        <f>SUM(I757:J757)</f>
        <v>502177</v>
      </c>
      <c r="I757" s="110">
        <f>SUM(I758:I759)</f>
        <v>59266</v>
      </c>
      <c r="J757" s="110">
        <f>SUM(J758:J759)</f>
        <v>442911</v>
      </c>
    </row>
    <row r="758" spans="1:10" s="19" customFormat="1" ht="31.5" x14ac:dyDescent="0.25">
      <c r="A758" s="108" t="s">
        <v>423</v>
      </c>
      <c r="B758" s="109" t="s">
        <v>516</v>
      </c>
      <c r="C758" s="109" t="s">
        <v>69</v>
      </c>
      <c r="D758" s="109" t="s">
        <v>57</v>
      </c>
      <c r="E758" s="109">
        <v>4219900</v>
      </c>
      <c r="F758" s="109"/>
      <c r="G758" s="109">
        <v>611</v>
      </c>
      <c r="H758" s="110">
        <f t="shared" si="139"/>
        <v>481103.9</v>
      </c>
      <c r="I758" s="110">
        <v>40771.4</v>
      </c>
      <c r="J758" s="110">
        <v>440332.5</v>
      </c>
    </row>
    <row r="759" spans="1:10" s="19" customFormat="1" ht="15.75" x14ac:dyDescent="0.25">
      <c r="A759" s="108" t="s">
        <v>408</v>
      </c>
      <c r="B759" s="109" t="s">
        <v>516</v>
      </c>
      <c r="C759" s="109" t="s">
        <v>69</v>
      </c>
      <c r="D759" s="109" t="s">
        <v>57</v>
      </c>
      <c r="E759" s="109">
        <v>4219900</v>
      </c>
      <c r="F759" s="109"/>
      <c r="G759" s="109" t="s">
        <v>409</v>
      </c>
      <c r="H759" s="110">
        <f t="shared" si="139"/>
        <v>21073.1</v>
      </c>
      <c r="I759" s="110">
        <v>18494.599999999999</v>
      </c>
      <c r="J759" s="110">
        <v>2578.5</v>
      </c>
    </row>
    <row r="760" spans="1:10" s="19" customFormat="1" ht="15.75" x14ac:dyDescent="0.25">
      <c r="A760" s="108" t="s">
        <v>829</v>
      </c>
      <c r="B760" s="109" t="s">
        <v>516</v>
      </c>
      <c r="C760" s="109" t="s">
        <v>69</v>
      </c>
      <c r="D760" s="109" t="s">
        <v>57</v>
      </c>
      <c r="E760" s="109">
        <v>4219900</v>
      </c>
      <c r="F760" s="109"/>
      <c r="G760" s="109" t="s">
        <v>456</v>
      </c>
      <c r="H760" s="110">
        <f t="shared" si="139"/>
        <v>187872.9</v>
      </c>
      <c r="I760" s="110">
        <f>SUM(I761:I762)</f>
        <v>23334.400000000001</v>
      </c>
      <c r="J760" s="110">
        <f>SUM(J761:J762)</f>
        <v>164538.5</v>
      </c>
    </row>
    <row r="761" spans="1:10" s="19" customFormat="1" ht="31.5" x14ac:dyDescent="0.25">
      <c r="A761" s="108" t="s">
        <v>521</v>
      </c>
      <c r="B761" s="109" t="s">
        <v>516</v>
      </c>
      <c r="C761" s="109" t="s">
        <v>69</v>
      </c>
      <c r="D761" s="109" t="s">
        <v>57</v>
      </c>
      <c r="E761" s="109">
        <v>4219900</v>
      </c>
      <c r="F761" s="109"/>
      <c r="G761" s="109" t="s">
        <v>458</v>
      </c>
      <c r="H761" s="110">
        <f>SUM(I761:J761)</f>
        <v>179864.19999999998</v>
      </c>
      <c r="I761" s="110">
        <v>17518.400000000001</v>
      </c>
      <c r="J761" s="110">
        <v>162345.79999999999</v>
      </c>
    </row>
    <row r="762" spans="1:10" s="19" customFormat="1" ht="15.75" x14ac:dyDescent="0.25">
      <c r="A762" s="108" t="s">
        <v>459</v>
      </c>
      <c r="B762" s="109" t="s">
        <v>516</v>
      </c>
      <c r="C762" s="109" t="s">
        <v>69</v>
      </c>
      <c r="D762" s="109" t="s">
        <v>57</v>
      </c>
      <c r="E762" s="109">
        <v>4219900</v>
      </c>
      <c r="F762" s="109"/>
      <c r="G762" s="109" t="s">
        <v>460</v>
      </c>
      <c r="H762" s="110">
        <f t="shared" si="139"/>
        <v>8008.7</v>
      </c>
      <c r="I762" s="110">
        <v>5816</v>
      </c>
      <c r="J762" s="110">
        <v>2192.6999999999998</v>
      </c>
    </row>
    <row r="763" spans="1:10" s="19" customFormat="1" ht="15.75" x14ac:dyDescent="0.25">
      <c r="A763" s="108" t="s">
        <v>851</v>
      </c>
      <c r="B763" s="109" t="s">
        <v>516</v>
      </c>
      <c r="C763" s="109" t="s">
        <v>69</v>
      </c>
      <c r="D763" s="109" t="s">
        <v>57</v>
      </c>
      <c r="E763" s="109">
        <v>4219900</v>
      </c>
      <c r="F763" s="109"/>
      <c r="G763" s="109" t="s">
        <v>850</v>
      </c>
      <c r="H763" s="110">
        <f t="shared" si="139"/>
        <v>5954.9</v>
      </c>
      <c r="I763" s="110"/>
      <c r="J763" s="110">
        <v>5954.9</v>
      </c>
    </row>
    <row r="764" spans="1:10" s="19" customFormat="1" ht="15.75" x14ac:dyDescent="0.25">
      <c r="A764" s="111" t="s">
        <v>356</v>
      </c>
      <c r="B764" s="109" t="s">
        <v>516</v>
      </c>
      <c r="C764" s="109" t="s">
        <v>69</v>
      </c>
      <c r="D764" s="109" t="s">
        <v>57</v>
      </c>
      <c r="E764" s="109">
        <v>4219900</v>
      </c>
      <c r="F764" s="109"/>
      <c r="G764" s="109" t="s">
        <v>706</v>
      </c>
      <c r="H764" s="110">
        <f t="shared" si="139"/>
        <v>103</v>
      </c>
      <c r="I764" s="110">
        <f>I765</f>
        <v>103</v>
      </c>
      <c r="J764" s="110"/>
    </row>
    <row r="765" spans="1:10" s="19" customFormat="1" ht="15.75" x14ac:dyDescent="0.25">
      <c r="A765" s="111" t="s">
        <v>357</v>
      </c>
      <c r="B765" s="109" t="s">
        <v>516</v>
      </c>
      <c r="C765" s="109" t="s">
        <v>69</v>
      </c>
      <c r="D765" s="109" t="s">
        <v>57</v>
      </c>
      <c r="E765" s="109">
        <v>4219900</v>
      </c>
      <c r="F765" s="109"/>
      <c r="G765" s="109" t="s">
        <v>707</v>
      </c>
      <c r="H765" s="110">
        <f t="shared" si="139"/>
        <v>103</v>
      </c>
      <c r="I765" s="110">
        <v>103</v>
      </c>
      <c r="J765" s="110"/>
    </row>
    <row r="766" spans="1:10" s="107" customFormat="1" ht="15.75" x14ac:dyDescent="0.25">
      <c r="A766" s="105" t="s">
        <v>846</v>
      </c>
      <c r="B766" s="104" t="s">
        <v>516</v>
      </c>
      <c r="C766" s="104" t="s">
        <v>69</v>
      </c>
      <c r="D766" s="104" t="s">
        <v>57</v>
      </c>
      <c r="E766" s="104" t="s">
        <v>847</v>
      </c>
      <c r="F766" s="104"/>
      <c r="G766" s="104"/>
      <c r="H766" s="26">
        <f t="shared" si="139"/>
        <v>31840.7</v>
      </c>
      <c r="I766" s="26">
        <f>I767</f>
        <v>7649.0999999999995</v>
      </c>
      <c r="J766" s="26">
        <f>J767</f>
        <v>24191.600000000002</v>
      </c>
    </row>
    <row r="767" spans="1:10" s="19" customFormat="1" ht="15.75" x14ac:dyDescent="0.25">
      <c r="A767" s="108" t="s">
        <v>406</v>
      </c>
      <c r="B767" s="109" t="s">
        <v>516</v>
      </c>
      <c r="C767" s="109" t="s">
        <v>69</v>
      </c>
      <c r="D767" s="109" t="s">
        <v>57</v>
      </c>
      <c r="E767" s="109" t="s">
        <v>847</v>
      </c>
      <c r="F767" s="109"/>
      <c r="G767" s="109" t="s">
        <v>422</v>
      </c>
      <c r="H767" s="110">
        <f t="shared" si="139"/>
        <v>31840.7</v>
      </c>
      <c r="I767" s="110">
        <f>I768+I769</f>
        <v>7649.0999999999995</v>
      </c>
      <c r="J767" s="110">
        <f>J768+J769</f>
        <v>24191.600000000002</v>
      </c>
    </row>
    <row r="768" spans="1:10" s="19" customFormat="1" ht="31.5" x14ac:dyDescent="0.25">
      <c r="A768" s="108" t="s">
        <v>423</v>
      </c>
      <c r="B768" s="109" t="s">
        <v>516</v>
      </c>
      <c r="C768" s="109" t="s">
        <v>69</v>
      </c>
      <c r="D768" s="109" t="s">
        <v>57</v>
      </c>
      <c r="E768" s="109" t="s">
        <v>847</v>
      </c>
      <c r="F768" s="109"/>
      <c r="G768" s="109" t="s">
        <v>424</v>
      </c>
      <c r="H768" s="110">
        <f t="shared" si="139"/>
        <v>31050.300000000003</v>
      </c>
      <c r="I768" s="110">
        <v>6985.9</v>
      </c>
      <c r="J768" s="110">
        <v>24064.400000000001</v>
      </c>
    </row>
    <row r="769" spans="1:10" s="19" customFormat="1" ht="15.75" x14ac:dyDescent="0.25">
      <c r="A769" s="108" t="s">
        <v>408</v>
      </c>
      <c r="B769" s="109" t="s">
        <v>516</v>
      </c>
      <c r="C769" s="109" t="s">
        <v>69</v>
      </c>
      <c r="D769" s="109" t="s">
        <v>57</v>
      </c>
      <c r="E769" s="109" t="s">
        <v>847</v>
      </c>
      <c r="F769" s="109"/>
      <c r="G769" s="109" t="s">
        <v>409</v>
      </c>
      <c r="H769" s="110">
        <f t="shared" si="139"/>
        <v>790.40000000000009</v>
      </c>
      <c r="I769" s="110">
        <v>663.2</v>
      </c>
      <c r="J769" s="110">
        <v>127.2</v>
      </c>
    </row>
    <row r="770" spans="1:10" s="107" customFormat="1" ht="15.75" x14ac:dyDescent="0.25">
      <c r="A770" s="105" t="s">
        <v>848</v>
      </c>
      <c r="B770" s="104" t="s">
        <v>516</v>
      </c>
      <c r="C770" s="104" t="s">
        <v>69</v>
      </c>
      <c r="D770" s="104" t="s">
        <v>57</v>
      </c>
      <c r="E770" s="104" t="s">
        <v>845</v>
      </c>
      <c r="F770" s="104"/>
      <c r="G770" s="104"/>
      <c r="H770" s="110">
        <f t="shared" si="139"/>
        <v>20236.7</v>
      </c>
      <c r="I770" s="26">
        <f>I771</f>
        <v>8061.5</v>
      </c>
      <c r="J770" s="26">
        <f>J771</f>
        <v>12175.2</v>
      </c>
    </row>
    <row r="771" spans="1:10" s="19" customFormat="1" ht="15.75" x14ac:dyDescent="0.25">
      <c r="A771" s="108" t="s">
        <v>406</v>
      </c>
      <c r="B771" s="109" t="s">
        <v>516</v>
      </c>
      <c r="C771" s="109" t="s">
        <v>69</v>
      </c>
      <c r="D771" s="109" t="s">
        <v>57</v>
      </c>
      <c r="E771" s="109" t="s">
        <v>845</v>
      </c>
      <c r="F771" s="109"/>
      <c r="G771" s="109" t="s">
        <v>422</v>
      </c>
      <c r="H771" s="110">
        <f t="shared" si="139"/>
        <v>20236.7</v>
      </c>
      <c r="I771" s="110">
        <f>I772+I773</f>
        <v>8061.5</v>
      </c>
      <c r="J771" s="110">
        <f>J772+J773</f>
        <v>12175.2</v>
      </c>
    </row>
    <row r="772" spans="1:10" s="19" customFormat="1" ht="31.5" x14ac:dyDescent="0.25">
      <c r="A772" s="108" t="s">
        <v>423</v>
      </c>
      <c r="B772" s="109" t="s">
        <v>516</v>
      </c>
      <c r="C772" s="109" t="s">
        <v>69</v>
      </c>
      <c r="D772" s="109" t="s">
        <v>57</v>
      </c>
      <c r="E772" s="109" t="s">
        <v>845</v>
      </c>
      <c r="F772" s="109"/>
      <c r="G772" s="109" t="s">
        <v>424</v>
      </c>
      <c r="H772" s="110">
        <f t="shared" si="139"/>
        <v>19541.099999999999</v>
      </c>
      <c r="I772" s="110">
        <v>7625.9</v>
      </c>
      <c r="J772" s="110">
        <v>11915.2</v>
      </c>
    </row>
    <row r="773" spans="1:10" s="19" customFormat="1" ht="15.75" x14ac:dyDescent="0.25">
      <c r="A773" s="108" t="s">
        <v>408</v>
      </c>
      <c r="B773" s="109" t="s">
        <v>516</v>
      </c>
      <c r="C773" s="109" t="s">
        <v>69</v>
      </c>
      <c r="D773" s="109" t="s">
        <v>57</v>
      </c>
      <c r="E773" s="109" t="s">
        <v>845</v>
      </c>
      <c r="F773" s="109"/>
      <c r="G773" s="109" t="s">
        <v>409</v>
      </c>
      <c r="H773" s="110">
        <f t="shared" si="139"/>
        <v>695.6</v>
      </c>
      <c r="I773" s="110">
        <v>435.6</v>
      </c>
      <c r="J773" s="110">
        <v>260</v>
      </c>
    </row>
    <row r="774" spans="1:10" s="107" customFormat="1" ht="15.75" x14ac:dyDescent="0.25">
      <c r="A774" s="105" t="s">
        <v>849</v>
      </c>
      <c r="B774" s="104" t="s">
        <v>516</v>
      </c>
      <c r="C774" s="104" t="s">
        <v>69</v>
      </c>
      <c r="D774" s="104" t="s">
        <v>57</v>
      </c>
      <c r="E774" s="104" t="s">
        <v>844</v>
      </c>
      <c r="F774" s="104"/>
      <c r="G774" s="104"/>
      <c r="H774" s="26">
        <f t="shared" si="139"/>
        <v>288.89999999999998</v>
      </c>
      <c r="I774" s="26">
        <f>I775+I777</f>
        <v>288.89999999999998</v>
      </c>
      <c r="J774" s="26">
        <f>J775+J777</f>
        <v>0</v>
      </c>
    </row>
    <row r="775" spans="1:10" s="19" customFormat="1" ht="15.75" x14ac:dyDescent="0.25">
      <c r="A775" s="108" t="s">
        <v>406</v>
      </c>
      <c r="B775" s="109" t="s">
        <v>516</v>
      </c>
      <c r="C775" s="109" t="s">
        <v>69</v>
      </c>
      <c r="D775" s="109" t="s">
        <v>57</v>
      </c>
      <c r="E775" s="109" t="s">
        <v>844</v>
      </c>
      <c r="F775" s="109"/>
      <c r="G775" s="109" t="s">
        <v>422</v>
      </c>
      <c r="H775" s="110">
        <f t="shared" si="139"/>
        <v>261.39999999999998</v>
      </c>
      <c r="I775" s="110">
        <f>I776</f>
        <v>261.39999999999998</v>
      </c>
      <c r="J775" s="110">
        <f>J776</f>
        <v>0</v>
      </c>
    </row>
    <row r="776" spans="1:10" s="19" customFormat="1" ht="31.5" x14ac:dyDescent="0.25">
      <c r="A776" s="108" t="s">
        <v>423</v>
      </c>
      <c r="B776" s="109" t="s">
        <v>516</v>
      </c>
      <c r="C776" s="109" t="s">
        <v>69</v>
      </c>
      <c r="D776" s="109" t="s">
        <v>57</v>
      </c>
      <c r="E776" s="109" t="s">
        <v>844</v>
      </c>
      <c r="F776" s="109"/>
      <c r="G776" s="109" t="s">
        <v>424</v>
      </c>
      <c r="H776" s="110">
        <f t="shared" si="139"/>
        <v>261.39999999999998</v>
      </c>
      <c r="I776" s="110">
        <v>261.39999999999998</v>
      </c>
      <c r="J776" s="110"/>
    </row>
    <row r="777" spans="1:10" s="19" customFormat="1" ht="15.75" x14ac:dyDescent="0.25">
      <c r="A777" s="111" t="s">
        <v>356</v>
      </c>
      <c r="B777" s="109" t="s">
        <v>516</v>
      </c>
      <c r="C777" s="109" t="s">
        <v>69</v>
      </c>
      <c r="D777" s="109" t="s">
        <v>57</v>
      </c>
      <c r="E777" s="109" t="s">
        <v>844</v>
      </c>
      <c r="F777" s="109"/>
      <c r="G777" s="109" t="s">
        <v>706</v>
      </c>
      <c r="H777" s="110">
        <f t="shared" si="139"/>
        <v>27.5</v>
      </c>
      <c r="I777" s="110">
        <f>I778</f>
        <v>27.5</v>
      </c>
      <c r="J777" s="110">
        <f>J778</f>
        <v>0</v>
      </c>
    </row>
    <row r="778" spans="1:10" s="19" customFormat="1" ht="15.75" x14ac:dyDescent="0.25">
      <c r="A778" s="111" t="s">
        <v>357</v>
      </c>
      <c r="B778" s="109" t="s">
        <v>516</v>
      </c>
      <c r="C778" s="109" t="s">
        <v>69</v>
      </c>
      <c r="D778" s="109" t="s">
        <v>57</v>
      </c>
      <c r="E778" s="109" t="s">
        <v>844</v>
      </c>
      <c r="F778" s="109"/>
      <c r="G778" s="109" t="s">
        <v>707</v>
      </c>
      <c r="H778" s="110">
        <f t="shared" si="139"/>
        <v>27.5</v>
      </c>
      <c r="I778" s="110">
        <v>27.5</v>
      </c>
      <c r="J778" s="110"/>
    </row>
    <row r="779" spans="1:10" s="107" customFormat="1" ht="15.75" x14ac:dyDescent="0.25">
      <c r="A779" s="105" t="s">
        <v>685</v>
      </c>
      <c r="B779" s="104" t="s">
        <v>516</v>
      </c>
      <c r="C779" s="104" t="s">
        <v>69</v>
      </c>
      <c r="D779" s="104" t="s">
        <v>57</v>
      </c>
      <c r="E779" s="104" t="s">
        <v>684</v>
      </c>
      <c r="F779" s="104"/>
      <c r="G779" s="104"/>
      <c r="H779" s="26">
        <f>H780</f>
        <v>1818</v>
      </c>
      <c r="I779" s="26">
        <f t="shared" ref="I779:J779" si="140">I780</f>
        <v>91</v>
      </c>
      <c r="J779" s="26">
        <f t="shared" si="140"/>
        <v>1727</v>
      </c>
    </row>
    <row r="780" spans="1:10" s="107" customFormat="1" ht="15.75" x14ac:dyDescent="0.25">
      <c r="A780" s="105" t="s">
        <v>683</v>
      </c>
      <c r="B780" s="104" t="s">
        <v>516</v>
      </c>
      <c r="C780" s="104" t="s">
        <v>69</v>
      </c>
      <c r="D780" s="104" t="s">
        <v>57</v>
      </c>
      <c r="E780" s="104" t="s">
        <v>682</v>
      </c>
      <c r="F780" s="104"/>
      <c r="G780" s="104"/>
      <c r="H780" s="26">
        <f t="shared" ref="H780:H784" si="141">SUM(I780:J780)</f>
        <v>1818</v>
      </c>
      <c r="I780" s="26">
        <f>I783+I781</f>
        <v>91</v>
      </c>
      <c r="J780" s="26">
        <f>J783+J781</f>
        <v>1727</v>
      </c>
    </row>
    <row r="781" spans="1:10" s="19" customFormat="1" ht="15.75" x14ac:dyDescent="0.25">
      <c r="A781" s="108" t="s">
        <v>406</v>
      </c>
      <c r="B781" s="109" t="s">
        <v>516</v>
      </c>
      <c r="C781" s="109" t="s">
        <v>69</v>
      </c>
      <c r="D781" s="109" t="s">
        <v>57</v>
      </c>
      <c r="E781" s="109" t="s">
        <v>682</v>
      </c>
      <c r="F781" s="109"/>
      <c r="G781" s="109" t="s">
        <v>422</v>
      </c>
      <c r="H781" s="110">
        <f>I781+J781</f>
        <v>1123</v>
      </c>
      <c r="I781" s="110">
        <f>I782</f>
        <v>56.2</v>
      </c>
      <c r="J781" s="110">
        <f>J782</f>
        <v>1066.8</v>
      </c>
    </row>
    <row r="782" spans="1:10" s="19" customFormat="1" ht="15.75" x14ac:dyDescent="0.25">
      <c r="A782" s="108" t="s">
        <v>408</v>
      </c>
      <c r="B782" s="109" t="s">
        <v>516</v>
      </c>
      <c r="C782" s="109" t="s">
        <v>69</v>
      </c>
      <c r="D782" s="109" t="s">
        <v>57</v>
      </c>
      <c r="E782" s="109" t="s">
        <v>682</v>
      </c>
      <c r="F782" s="109"/>
      <c r="G782" s="109" t="s">
        <v>409</v>
      </c>
      <c r="H782" s="110">
        <f>I782+J782</f>
        <v>1123</v>
      </c>
      <c r="I782" s="110">
        <v>56.2</v>
      </c>
      <c r="J782" s="110">
        <v>1066.8</v>
      </c>
    </row>
    <row r="783" spans="1:10" s="19" customFormat="1" ht="15.75" x14ac:dyDescent="0.25">
      <c r="A783" s="108" t="s">
        <v>829</v>
      </c>
      <c r="B783" s="109" t="s">
        <v>516</v>
      </c>
      <c r="C783" s="109" t="s">
        <v>69</v>
      </c>
      <c r="D783" s="109" t="s">
        <v>57</v>
      </c>
      <c r="E783" s="109" t="s">
        <v>682</v>
      </c>
      <c r="F783" s="109"/>
      <c r="G783" s="109" t="s">
        <v>456</v>
      </c>
      <c r="H783" s="110">
        <f t="shared" si="141"/>
        <v>695</v>
      </c>
      <c r="I783" s="110">
        <f>I784</f>
        <v>34.799999999999997</v>
      </c>
      <c r="J783" s="110">
        <f>J784</f>
        <v>660.2</v>
      </c>
    </row>
    <row r="784" spans="1:10" s="19" customFormat="1" ht="15.75" x14ac:dyDescent="0.25">
      <c r="A784" s="108" t="s">
        <v>459</v>
      </c>
      <c r="B784" s="109" t="s">
        <v>516</v>
      </c>
      <c r="C784" s="109" t="s">
        <v>69</v>
      </c>
      <c r="D784" s="109" t="s">
        <v>57</v>
      </c>
      <c r="E784" s="109" t="s">
        <v>682</v>
      </c>
      <c r="F784" s="109"/>
      <c r="G784" s="109" t="s">
        <v>460</v>
      </c>
      <c r="H784" s="110">
        <f t="shared" si="141"/>
        <v>695</v>
      </c>
      <c r="I784" s="110">
        <v>34.799999999999997</v>
      </c>
      <c r="J784" s="110">
        <v>660.2</v>
      </c>
    </row>
    <row r="785" spans="1:10" s="107" customFormat="1" ht="15.75" x14ac:dyDescent="0.25">
      <c r="A785" s="105" t="s">
        <v>473</v>
      </c>
      <c r="B785" s="104" t="s">
        <v>516</v>
      </c>
      <c r="C785" s="104" t="s">
        <v>69</v>
      </c>
      <c r="D785" s="104" t="s">
        <v>57</v>
      </c>
      <c r="E785" s="104">
        <v>5200000</v>
      </c>
      <c r="F785" s="104"/>
      <c r="G785" s="104" t="s">
        <v>237</v>
      </c>
      <c r="H785" s="26">
        <f>SUM(I785:J785)</f>
        <v>16214.6</v>
      </c>
      <c r="I785" s="26"/>
      <c r="J785" s="26">
        <f>SUM(J786+J791+J801+J796)</f>
        <v>16214.6</v>
      </c>
    </row>
    <row r="786" spans="1:10" s="107" customFormat="1" ht="31.5" x14ac:dyDescent="0.25">
      <c r="A786" s="105" t="s">
        <v>520</v>
      </c>
      <c r="B786" s="104" t="s">
        <v>516</v>
      </c>
      <c r="C786" s="104" t="s">
        <v>69</v>
      </c>
      <c r="D786" s="104" t="s">
        <v>57</v>
      </c>
      <c r="E786" s="104" t="s">
        <v>588</v>
      </c>
      <c r="F786" s="104"/>
      <c r="G786" s="104" t="s">
        <v>237</v>
      </c>
      <c r="H786" s="26">
        <f>SUM(J786)</f>
        <v>8322.6</v>
      </c>
      <c r="I786" s="26"/>
      <c r="J786" s="26">
        <f>J787+J789</f>
        <v>8322.6</v>
      </c>
    </row>
    <row r="787" spans="1:10" s="107" customFormat="1" ht="15.75" x14ac:dyDescent="0.25">
      <c r="A787" s="108" t="s">
        <v>406</v>
      </c>
      <c r="B787" s="109" t="s">
        <v>516</v>
      </c>
      <c r="C787" s="109" t="s">
        <v>69</v>
      </c>
      <c r="D787" s="109" t="s">
        <v>57</v>
      </c>
      <c r="E787" s="109" t="s">
        <v>588</v>
      </c>
      <c r="F787" s="109"/>
      <c r="G787" s="109">
        <v>610</v>
      </c>
      <c r="H787" s="110">
        <f>SUM(I787:J787)</f>
        <v>5985</v>
      </c>
      <c r="I787" s="26"/>
      <c r="J787" s="110">
        <f>SUM(J788)</f>
        <v>5985</v>
      </c>
    </row>
    <row r="788" spans="1:10" s="107" customFormat="1" ht="31.5" x14ac:dyDescent="0.25">
      <c r="A788" s="108" t="s">
        <v>423</v>
      </c>
      <c r="B788" s="109" t="s">
        <v>516</v>
      </c>
      <c r="C788" s="109" t="s">
        <v>69</v>
      </c>
      <c r="D788" s="109" t="s">
        <v>57</v>
      </c>
      <c r="E788" s="109" t="s">
        <v>588</v>
      </c>
      <c r="F788" s="109"/>
      <c r="G788" s="109">
        <v>611</v>
      </c>
      <c r="H788" s="110">
        <f>SUM(I788:J788)</f>
        <v>5985</v>
      </c>
      <c r="I788" s="26"/>
      <c r="J788" s="110">
        <v>5985</v>
      </c>
    </row>
    <row r="789" spans="1:10" s="107" customFormat="1" ht="15.75" x14ac:dyDescent="0.25">
      <c r="A789" s="108" t="s">
        <v>829</v>
      </c>
      <c r="B789" s="109" t="s">
        <v>516</v>
      </c>
      <c r="C789" s="109" t="s">
        <v>69</v>
      </c>
      <c r="D789" s="109" t="s">
        <v>57</v>
      </c>
      <c r="E789" s="109" t="s">
        <v>588</v>
      </c>
      <c r="F789" s="109"/>
      <c r="G789" s="109" t="s">
        <v>456</v>
      </c>
      <c r="H789" s="110">
        <f>SUM(I789:J789)</f>
        <v>2337.6</v>
      </c>
      <c r="I789" s="26"/>
      <c r="J789" s="110">
        <f>SUM(J790)</f>
        <v>2337.6</v>
      </c>
    </row>
    <row r="790" spans="1:10" s="107" customFormat="1" ht="31.5" x14ac:dyDescent="0.25">
      <c r="A790" s="108" t="s">
        <v>521</v>
      </c>
      <c r="B790" s="109" t="s">
        <v>516</v>
      </c>
      <c r="C790" s="109" t="s">
        <v>69</v>
      </c>
      <c r="D790" s="109" t="s">
        <v>57</v>
      </c>
      <c r="E790" s="109" t="s">
        <v>588</v>
      </c>
      <c r="F790" s="109"/>
      <c r="G790" s="109" t="s">
        <v>458</v>
      </c>
      <c r="H790" s="110">
        <f>SUM(I790:J790)</f>
        <v>2337.6</v>
      </c>
      <c r="I790" s="26"/>
      <c r="J790" s="110">
        <v>2337.6</v>
      </c>
    </row>
    <row r="791" spans="1:10" s="107" customFormat="1" ht="31.5" x14ac:dyDescent="0.25">
      <c r="A791" s="105" t="s">
        <v>520</v>
      </c>
      <c r="B791" s="104" t="s">
        <v>516</v>
      </c>
      <c r="C791" s="104" t="s">
        <v>69</v>
      </c>
      <c r="D791" s="104" t="s">
        <v>57</v>
      </c>
      <c r="E791" s="104" t="s">
        <v>589</v>
      </c>
      <c r="F791" s="104"/>
      <c r="G791" s="104" t="s">
        <v>237</v>
      </c>
      <c r="H791" s="26">
        <f t="shared" ref="H791:H794" si="142">SUM(I791:J791)</f>
        <v>1879</v>
      </c>
      <c r="I791" s="26"/>
      <c r="J791" s="26">
        <f>J792+J794</f>
        <v>1879</v>
      </c>
    </row>
    <row r="792" spans="1:10" s="19" customFormat="1" ht="15.75" x14ac:dyDescent="0.25">
      <c r="A792" s="108" t="s">
        <v>406</v>
      </c>
      <c r="B792" s="109" t="s">
        <v>516</v>
      </c>
      <c r="C792" s="109" t="s">
        <v>69</v>
      </c>
      <c r="D792" s="109" t="s">
        <v>57</v>
      </c>
      <c r="E792" s="109">
        <v>5200902</v>
      </c>
      <c r="F792" s="109"/>
      <c r="G792" s="109">
        <v>610</v>
      </c>
      <c r="H792" s="110">
        <f t="shared" si="142"/>
        <v>1390.5</v>
      </c>
      <c r="I792" s="110"/>
      <c r="J792" s="110">
        <f>SUM(J793)</f>
        <v>1390.5</v>
      </c>
    </row>
    <row r="793" spans="1:10" s="19" customFormat="1" ht="31.5" x14ac:dyDescent="0.25">
      <c r="A793" s="108" t="s">
        <v>423</v>
      </c>
      <c r="B793" s="109" t="s">
        <v>516</v>
      </c>
      <c r="C793" s="109" t="s">
        <v>69</v>
      </c>
      <c r="D793" s="109" t="s">
        <v>57</v>
      </c>
      <c r="E793" s="109">
        <v>5200902</v>
      </c>
      <c r="F793" s="109"/>
      <c r="G793" s="109">
        <v>611</v>
      </c>
      <c r="H793" s="110">
        <f t="shared" si="142"/>
        <v>1390.5</v>
      </c>
      <c r="I793" s="110"/>
      <c r="J793" s="110">
        <v>1390.5</v>
      </c>
    </row>
    <row r="794" spans="1:10" s="19" customFormat="1" ht="15.75" x14ac:dyDescent="0.25">
      <c r="A794" s="108" t="s">
        <v>829</v>
      </c>
      <c r="B794" s="109" t="s">
        <v>516</v>
      </c>
      <c r="C794" s="109" t="s">
        <v>69</v>
      </c>
      <c r="D794" s="109" t="s">
        <v>57</v>
      </c>
      <c r="E794" s="109">
        <v>5200902</v>
      </c>
      <c r="F794" s="109"/>
      <c r="G794" s="109" t="s">
        <v>456</v>
      </c>
      <c r="H794" s="110">
        <f t="shared" si="142"/>
        <v>488.5</v>
      </c>
      <c r="I794" s="110"/>
      <c r="J794" s="110">
        <f>SUM(J795)</f>
        <v>488.5</v>
      </c>
    </row>
    <row r="795" spans="1:10" s="19" customFormat="1" ht="31.5" x14ac:dyDescent="0.25">
      <c r="A795" s="108" t="s">
        <v>521</v>
      </c>
      <c r="B795" s="109" t="s">
        <v>516</v>
      </c>
      <c r="C795" s="109" t="s">
        <v>69</v>
      </c>
      <c r="D795" s="109" t="s">
        <v>57</v>
      </c>
      <c r="E795" s="109">
        <v>5200902</v>
      </c>
      <c r="F795" s="109"/>
      <c r="G795" s="109" t="s">
        <v>458</v>
      </c>
      <c r="H795" s="110">
        <v>488.5</v>
      </c>
      <c r="I795" s="110"/>
      <c r="J795" s="110">
        <v>488.5</v>
      </c>
    </row>
    <row r="796" spans="1:10" s="107" customFormat="1" ht="15.75" x14ac:dyDescent="0.25">
      <c r="A796" s="105" t="s">
        <v>824</v>
      </c>
      <c r="B796" s="104" t="s">
        <v>516</v>
      </c>
      <c r="C796" s="104" t="s">
        <v>69</v>
      </c>
      <c r="D796" s="104" t="s">
        <v>57</v>
      </c>
      <c r="E796" s="104" t="s">
        <v>823</v>
      </c>
      <c r="F796" s="104"/>
      <c r="G796" s="104"/>
      <c r="H796" s="26">
        <f t="shared" ref="H796:H800" si="143">SUM(I796:J796)</f>
        <v>664</v>
      </c>
      <c r="I796" s="26">
        <f>I797</f>
        <v>0</v>
      </c>
      <c r="J796" s="26">
        <f>J797+J799</f>
        <v>664</v>
      </c>
    </row>
    <row r="797" spans="1:10" s="19" customFormat="1" ht="15.75" x14ac:dyDescent="0.25">
      <c r="A797" s="108" t="s">
        <v>406</v>
      </c>
      <c r="B797" s="109" t="s">
        <v>516</v>
      </c>
      <c r="C797" s="109" t="s">
        <v>69</v>
      </c>
      <c r="D797" s="109" t="s">
        <v>57</v>
      </c>
      <c r="E797" s="109" t="s">
        <v>822</v>
      </c>
      <c r="F797" s="109"/>
      <c r="G797" s="109" t="s">
        <v>422</v>
      </c>
      <c r="H797" s="110">
        <f t="shared" si="143"/>
        <v>498</v>
      </c>
      <c r="I797" s="110">
        <f>I798</f>
        <v>0</v>
      </c>
      <c r="J797" s="110">
        <f>J798</f>
        <v>498</v>
      </c>
    </row>
    <row r="798" spans="1:10" s="19" customFormat="1" ht="15.75" x14ac:dyDescent="0.25">
      <c r="A798" s="108" t="s">
        <v>408</v>
      </c>
      <c r="B798" s="109" t="s">
        <v>516</v>
      </c>
      <c r="C798" s="109" t="s">
        <v>69</v>
      </c>
      <c r="D798" s="109" t="s">
        <v>57</v>
      </c>
      <c r="E798" s="109" t="s">
        <v>822</v>
      </c>
      <c r="F798" s="109"/>
      <c r="G798" s="109" t="s">
        <v>409</v>
      </c>
      <c r="H798" s="110">
        <f t="shared" si="143"/>
        <v>498</v>
      </c>
      <c r="I798" s="110"/>
      <c r="J798" s="110">
        <v>498</v>
      </c>
    </row>
    <row r="799" spans="1:10" s="19" customFormat="1" ht="15.75" x14ac:dyDescent="0.25">
      <c r="A799" s="108" t="s">
        <v>829</v>
      </c>
      <c r="B799" s="109" t="s">
        <v>516</v>
      </c>
      <c r="C799" s="109" t="s">
        <v>69</v>
      </c>
      <c r="D799" s="109" t="s">
        <v>57</v>
      </c>
      <c r="E799" s="109" t="s">
        <v>822</v>
      </c>
      <c r="F799" s="109"/>
      <c r="G799" s="109" t="s">
        <v>456</v>
      </c>
      <c r="H799" s="110">
        <f t="shared" si="143"/>
        <v>166</v>
      </c>
      <c r="I799" s="110"/>
      <c r="J799" s="110">
        <f>J800</f>
        <v>166</v>
      </c>
    </row>
    <row r="800" spans="1:10" s="19" customFormat="1" ht="15.75" x14ac:dyDescent="0.25">
      <c r="A800" s="108" t="s">
        <v>459</v>
      </c>
      <c r="B800" s="109" t="s">
        <v>516</v>
      </c>
      <c r="C800" s="109" t="s">
        <v>69</v>
      </c>
      <c r="D800" s="109" t="s">
        <v>57</v>
      </c>
      <c r="E800" s="109" t="s">
        <v>822</v>
      </c>
      <c r="F800" s="109"/>
      <c r="G800" s="109" t="s">
        <v>460</v>
      </c>
      <c r="H800" s="110">
        <f t="shared" si="143"/>
        <v>166</v>
      </c>
      <c r="I800" s="110"/>
      <c r="J800" s="110">
        <v>166</v>
      </c>
    </row>
    <row r="801" spans="1:10" s="107" customFormat="1" ht="15.75" x14ac:dyDescent="0.25">
      <c r="A801" s="105" t="s">
        <v>842</v>
      </c>
      <c r="B801" s="104" t="s">
        <v>516</v>
      </c>
      <c r="C801" s="104" t="s">
        <v>69</v>
      </c>
      <c r="D801" s="104" t="s">
        <v>57</v>
      </c>
      <c r="E801" s="104" t="s">
        <v>654</v>
      </c>
      <c r="F801" s="104"/>
      <c r="G801" s="104"/>
      <c r="H801" s="26">
        <f t="shared" ref="H801:H808" si="144">SUM(I801:J801)</f>
        <v>5349</v>
      </c>
      <c r="I801" s="26"/>
      <c r="J801" s="26">
        <f>J802+J807</f>
        <v>5349</v>
      </c>
    </row>
    <row r="802" spans="1:10" s="107" customFormat="1" ht="15.75" x14ac:dyDescent="0.25">
      <c r="A802" s="105" t="s">
        <v>841</v>
      </c>
      <c r="B802" s="104" t="s">
        <v>516</v>
      </c>
      <c r="C802" s="104" t="s">
        <v>69</v>
      </c>
      <c r="D802" s="104" t="s">
        <v>57</v>
      </c>
      <c r="E802" s="104" t="s">
        <v>655</v>
      </c>
      <c r="F802" s="104"/>
      <c r="G802" s="104"/>
      <c r="H802" s="26">
        <f t="shared" si="144"/>
        <v>3249</v>
      </c>
      <c r="I802" s="26"/>
      <c r="J802" s="26">
        <f>J803+J805</f>
        <v>3249</v>
      </c>
    </row>
    <row r="803" spans="1:10" s="19" customFormat="1" ht="15.75" x14ac:dyDescent="0.25">
      <c r="A803" s="108" t="s">
        <v>406</v>
      </c>
      <c r="B803" s="109" t="s">
        <v>516</v>
      </c>
      <c r="C803" s="109" t="s">
        <v>69</v>
      </c>
      <c r="D803" s="109" t="s">
        <v>57</v>
      </c>
      <c r="E803" s="109" t="s">
        <v>655</v>
      </c>
      <c r="F803" s="109"/>
      <c r="G803" s="109" t="s">
        <v>422</v>
      </c>
      <c r="H803" s="110">
        <f t="shared" ref="H803:H807" si="145">SUM(I803:J803)</f>
        <v>2861</v>
      </c>
      <c r="I803" s="110"/>
      <c r="J803" s="110">
        <f>J804</f>
        <v>2861</v>
      </c>
    </row>
    <row r="804" spans="1:10" s="19" customFormat="1" ht="15.75" x14ac:dyDescent="0.25">
      <c r="A804" s="108" t="s">
        <v>408</v>
      </c>
      <c r="B804" s="109" t="s">
        <v>516</v>
      </c>
      <c r="C804" s="109" t="s">
        <v>69</v>
      </c>
      <c r="D804" s="109" t="s">
        <v>57</v>
      </c>
      <c r="E804" s="109" t="s">
        <v>655</v>
      </c>
      <c r="F804" s="109"/>
      <c r="G804" s="109" t="s">
        <v>409</v>
      </c>
      <c r="H804" s="110">
        <f t="shared" si="145"/>
        <v>2861</v>
      </c>
      <c r="I804" s="110"/>
      <c r="J804" s="110">
        <v>2861</v>
      </c>
    </row>
    <row r="805" spans="1:10" s="19" customFormat="1" ht="15.75" x14ac:dyDescent="0.25">
      <c r="A805" s="108" t="s">
        <v>829</v>
      </c>
      <c r="B805" s="109" t="s">
        <v>516</v>
      </c>
      <c r="C805" s="109" t="s">
        <v>69</v>
      </c>
      <c r="D805" s="109" t="s">
        <v>57</v>
      </c>
      <c r="E805" s="109" t="s">
        <v>655</v>
      </c>
      <c r="F805" s="109"/>
      <c r="G805" s="109" t="s">
        <v>456</v>
      </c>
      <c r="H805" s="110">
        <f t="shared" si="145"/>
        <v>388</v>
      </c>
      <c r="I805" s="110"/>
      <c r="J805" s="110">
        <f>J806</f>
        <v>388</v>
      </c>
    </row>
    <row r="806" spans="1:10" s="19" customFormat="1" ht="15.75" x14ac:dyDescent="0.25">
      <c r="A806" s="108" t="s">
        <v>459</v>
      </c>
      <c r="B806" s="109" t="s">
        <v>516</v>
      </c>
      <c r="C806" s="109" t="s">
        <v>69</v>
      </c>
      <c r="D806" s="109" t="s">
        <v>57</v>
      </c>
      <c r="E806" s="109" t="s">
        <v>655</v>
      </c>
      <c r="F806" s="109"/>
      <c r="G806" s="109" t="s">
        <v>460</v>
      </c>
      <c r="H806" s="110">
        <f t="shared" si="145"/>
        <v>388</v>
      </c>
      <c r="I806" s="110"/>
      <c r="J806" s="110">
        <v>388</v>
      </c>
    </row>
    <row r="807" spans="1:10" s="107" customFormat="1" ht="31.5" x14ac:dyDescent="0.25">
      <c r="A807" s="105" t="s">
        <v>843</v>
      </c>
      <c r="B807" s="104" t="s">
        <v>516</v>
      </c>
      <c r="C807" s="104" t="s">
        <v>69</v>
      </c>
      <c r="D807" s="104" t="s">
        <v>57</v>
      </c>
      <c r="E807" s="104" t="s">
        <v>546</v>
      </c>
      <c r="F807" s="104"/>
      <c r="G807" s="104"/>
      <c r="H807" s="26">
        <f t="shared" si="145"/>
        <v>2100</v>
      </c>
      <c r="I807" s="26"/>
      <c r="J807" s="26">
        <f>J808+J810</f>
        <v>2100</v>
      </c>
    </row>
    <row r="808" spans="1:10" s="19" customFormat="1" ht="15.75" x14ac:dyDescent="0.25">
      <c r="A808" s="108" t="s">
        <v>406</v>
      </c>
      <c r="B808" s="109" t="s">
        <v>516</v>
      </c>
      <c r="C808" s="109" t="s">
        <v>69</v>
      </c>
      <c r="D808" s="109" t="s">
        <v>57</v>
      </c>
      <c r="E808" s="109" t="s">
        <v>546</v>
      </c>
      <c r="F808" s="109"/>
      <c r="G808" s="109" t="s">
        <v>422</v>
      </c>
      <c r="H808" s="110">
        <f t="shared" si="144"/>
        <v>1700</v>
      </c>
      <c r="I808" s="110"/>
      <c r="J808" s="110">
        <f>J809</f>
        <v>1700</v>
      </c>
    </row>
    <row r="809" spans="1:10" s="19" customFormat="1" ht="15.75" x14ac:dyDescent="0.25">
      <c r="A809" s="108" t="s">
        <v>408</v>
      </c>
      <c r="B809" s="109" t="s">
        <v>516</v>
      </c>
      <c r="C809" s="109" t="s">
        <v>69</v>
      </c>
      <c r="D809" s="109" t="s">
        <v>57</v>
      </c>
      <c r="E809" s="109" t="s">
        <v>546</v>
      </c>
      <c r="F809" s="109"/>
      <c r="G809" s="109" t="s">
        <v>409</v>
      </c>
      <c r="H809" s="110">
        <f>SUM(I809:J809)</f>
        <v>1700</v>
      </c>
      <c r="I809" s="110"/>
      <c r="J809" s="110">
        <v>1700</v>
      </c>
    </row>
    <row r="810" spans="1:10" s="19" customFormat="1" ht="15.75" x14ac:dyDescent="0.25">
      <c r="A810" s="108" t="s">
        <v>829</v>
      </c>
      <c r="B810" s="109" t="s">
        <v>516</v>
      </c>
      <c r="C810" s="109" t="s">
        <v>69</v>
      </c>
      <c r="D810" s="109" t="s">
        <v>57</v>
      </c>
      <c r="E810" s="109" t="s">
        <v>546</v>
      </c>
      <c r="F810" s="109"/>
      <c r="G810" s="109" t="s">
        <v>456</v>
      </c>
      <c r="H810" s="110">
        <f t="shared" ref="H810:H811" si="146">SUM(I810:J810)</f>
        <v>400</v>
      </c>
      <c r="I810" s="110"/>
      <c r="J810" s="110">
        <f>J811</f>
        <v>400</v>
      </c>
    </row>
    <row r="811" spans="1:10" s="19" customFormat="1" ht="15.75" x14ac:dyDescent="0.25">
      <c r="A811" s="108" t="s">
        <v>459</v>
      </c>
      <c r="B811" s="109" t="s">
        <v>516</v>
      </c>
      <c r="C811" s="109" t="s">
        <v>69</v>
      </c>
      <c r="D811" s="109" t="s">
        <v>57</v>
      </c>
      <c r="E811" s="109" t="s">
        <v>546</v>
      </c>
      <c r="F811" s="109"/>
      <c r="G811" s="109" t="s">
        <v>460</v>
      </c>
      <c r="H811" s="110">
        <f t="shared" si="146"/>
        <v>400</v>
      </c>
      <c r="I811" s="110"/>
      <c r="J811" s="110">
        <v>400</v>
      </c>
    </row>
    <row r="812" spans="1:10" s="107" customFormat="1" ht="15.75" x14ac:dyDescent="0.25">
      <c r="A812" s="47" t="s">
        <v>943</v>
      </c>
      <c r="B812" s="104" t="s">
        <v>516</v>
      </c>
      <c r="C812" s="104" t="s">
        <v>69</v>
      </c>
      <c r="D812" s="104" t="s">
        <v>57</v>
      </c>
      <c r="E812" s="104" t="s">
        <v>1000</v>
      </c>
      <c r="F812" s="104"/>
      <c r="G812" s="104"/>
      <c r="H812" s="26">
        <f>H813</f>
        <v>1014</v>
      </c>
      <c r="I812" s="26">
        <f t="shared" ref="I812:J813" si="147">I813</f>
        <v>0</v>
      </c>
      <c r="J812" s="26">
        <f t="shared" si="147"/>
        <v>1014</v>
      </c>
    </row>
    <row r="813" spans="1:10" s="19" customFormat="1" ht="15.75" x14ac:dyDescent="0.25">
      <c r="A813" s="108" t="s">
        <v>406</v>
      </c>
      <c r="B813" s="109" t="s">
        <v>516</v>
      </c>
      <c r="C813" s="109" t="s">
        <v>69</v>
      </c>
      <c r="D813" s="109" t="s">
        <v>57</v>
      </c>
      <c r="E813" s="109" t="s">
        <v>1000</v>
      </c>
      <c r="F813" s="109"/>
      <c r="G813" s="109" t="s">
        <v>422</v>
      </c>
      <c r="H813" s="110">
        <f>H814</f>
        <v>1014</v>
      </c>
      <c r="I813" s="110">
        <f t="shared" si="147"/>
        <v>0</v>
      </c>
      <c r="J813" s="110">
        <f t="shared" si="147"/>
        <v>1014</v>
      </c>
    </row>
    <row r="814" spans="1:10" s="19" customFormat="1" ht="15.75" x14ac:dyDescent="0.25">
      <c r="A814" s="108" t="s">
        <v>408</v>
      </c>
      <c r="B814" s="109" t="s">
        <v>516</v>
      </c>
      <c r="C814" s="109" t="s">
        <v>69</v>
      </c>
      <c r="D814" s="109" t="s">
        <v>57</v>
      </c>
      <c r="E814" s="109" t="s">
        <v>1000</v>
      </c>
      <c r="F814" s="109"/>
      <c r="G814" s="109" t="s">
        <v>409</v>
      </c>
      <c r="H814" s="110">
        <f>I814+J814</f>
        <v>1014</v>
      </c>
      <c r="I814" s="110"/>
      <c r="J814" s="110">
        <v>1014</v>
      </c>
    </row>
    <row r="815" spans="1:10" s="107" customFormat="1" ht="15.75" x14ac:dyDescent="0.25">
      <c r="A815" s="105" t="s">
        <v>388</v>
      </c>
      <c r="B815" s="104" t="s">
        <v>516</v>
      </c>
      <c r="C815" s="104" t="s">
        <v>69</v>
      </c>
      <c r="D815" s="104" t="s">
        <v>57</v>
      </c>
      <c r="E815" s="104" t="s">
        <v>389</v>
      </c>
      <c r="F815" s="104"/>
      <c r="G815" s="104"/>
      <c r="H815" s="26">
        <f t="shared" si="139"/>
        <v>6405</v>
      </c>
      <c r="I815" s="26">
        <f>I816+I821+I826</f>
        <v>6405</v>
      </c>
      <c r="J815" s="26"/>
    </row>
    <row r="816" spans="1:10" s="107" customFormat="1" ht="31.5" x14ac:dyDescent="0.25">
      <c r="A816" s="105" t="s">
        <v>839</v>
      </c>
      <c r="B816" s="109" t="s">
        <v>516</v>
      </c>
      <c r="C816" s="109" t="s">
        <v>69</v>
      </c>
      <c r="D816" s="109" t="s">
        <v>57</v>
      </c>
      <c r="E816" s="109" t="s">
        <v>838</v>
      </c>
      <c r="F816" s="104"/>
      <c r="G816" s="104"/>
      <c r="H816" s="26">
        <f>H817+H819</f>
        <v>3480</v>
      </c>
      <c r="I816" s="26">
        <f>I817+I819</f>
        <v>3480</v>
      </c>
      <c r="J816" s="26"/>
    </row>
    <row r="817" spans="1:10" s="107" customFormat="1" ht="15.75" x14ac:dyDescent="0.25">
      <c r="A817" s="108" t="s">
        <v>406</v>
      </c>
      <c r="B817" s="109" t="s">
        <v>516</v>
      </c>
      <c r="C817" s="109" t="s">
        <v>69</v>
      </c>
      <c r="D817" s="109" t="s">
        <v>57</v>
      </c>
      <c r="E817" s="109" t="s">
        <v>838</v>
      </c>
      <c r="F817" s="104"/>
      <c r="G817" s="109" t="s">
        <v>422</v>
      </c>
      <c r="H817" s="110">
        <f t="shared" ref="H817:H820" si="148">SUM(I817:J817)</f>
        <v>2910.7</v>
      </c>
      <c r="I817" s="110">
        <f>I818</f>
        <v>2910.7</v>
      </c>
      <c r="J817" s="26"/>
    </row>
    <row r="818" spans="1:10" s="107" customFormat="1" ht="15.75" x14ac:dyDescent="0.25">
      <c r="A818" s="108" t="s">
        <v>408</v>
      </c>
      <c r="B818" s="109" t="s">
        <v>516</v>
      </c>
      <c r="C818" s="109" t="s">
        <v>69</v>
      </c>
      <c r="D818" s="109" t="s">
        <v>57</v>
      </c>
      <c r="E818" s="109" t="s">
        <v>838</v>
      </c>
      <c r="F818" s="109"/>
      <c r="G818" s="109" t="s">
        <v>409</v>
      </c>
      <c r="H818" s="110">
        <f t="shared" si="148"/>
        <v>2910.7</v>
      </c>
      <c r="I818" s="110">
        <v>2910.7</v>
      </c>
      <c r="J818" s="26"/>
    </row>
    <row r="819" spans="1:10" s="107" customFormat="1" ht="15.75" x14ac:dyDescent="0.25">
      <c r="A819" s="108" t="s">
        <v>829</v>
      </c>
      <c r="B819" s="109" t="s">
        <v>516</v>
      </c>
      <c r="C819" s="109" t="s">
        <v>69</v>
      </c>
      <c r="D819" s="109" t="s">
        <v>57</v>
      </c>
      <c r="E819" s="109" t="s">
        <v>838</v>
      </c>
      <c r="F819" s="109"/>
      <c r="G819" s="109" t="s">
        <v>456</v>
      </c>
      <c r="H819" s="110">
        <f t="shared" si="148"/>
        <v>569.29999999999995</v>
      </c>
      <c r="I819" s="110">
        <f>I820</f>
        <v>569.29999999999995</v>
      </c>
      <c r="J819" s="26"/>
    </row>
    <row r="820" spans="1:10" s="107" customFormat="1" ht="15.75" x14ac:dyDescent="0.25">
      <c r="A820" s="108" t="s">
        <v>459</v>
      </c>
      <c r="B820" s="109" t="s">
        <v>516</v>
      </c>
      <c r="C820" s="109" t="s">
        <v>69</v>
      </c>
      <c r="D820" s="109" t="s">
        <v>57</v>
      </c>
      <c r="E820" s="109" t="s">
        <v>838</v>
      </c>
      <c r="F820" s="104"/>
      <c r="G820" s="109" t="s">
        <v>460</v>
      </c>
      <c r="H820" s="110">
        <f t="shared" si="148"/>
        <v>569.29999999999995</v>
      </c>
      <c r="I820" s="110">
        <v>569.29999999999995</v>
      </c>
      <c r="J820" s="26"/>
    </row>
    <row r="821" spans="1:10" s="107" customFormat="1" ht="47.25" x14ac:dyDescent="0.25">
      <c r="A821" s="105" t="s">
        <v>840</v>
      </c>
      <c r="B821" s="104" t="s">
        <v>516</v>
      </c>
      <c r="C821" s="104" t="s">
        <v>69</v>
      </c>
      <c r="D821" s="104" t="s">
        <v>57</v>
      </c>
      <c r="E821" s="104" t="s">
        <v>651</v>
      </c>
      <c r="F821" s="104"/>
      <c r="G821" s="104"/>
      <c r="H821" s="26">
        <f>H822+H824</f>
        <v>2100</v>
      </c>
      <c r="I821" s="26">
        <f>I822+I824</f>
        <v>2100</v>
      </c>
      <c r="J821" s="26"/>
    </row>
    <row r="822" spans="1:10" s="107" customFormat="1" ht="15.75" x14ac:dyDescent="0.25">
      <c r="A822" s="108" t="s">
        <v>406</v>
      </c>
      <c r="B822" s="109" t="s">
        <v>516</v>
      </c>
      <c r="C822" s="109" t="s">
        <v>69</v>
      </c>
      <c r="D822" s="109" t="s">
        <v>57</v>
      </c>
      <c r="E822" s="109" t="s">
        <v>651</v>
      </c>
      <c r="F822" s="104"/>
      <c r="G822" s="109" t="s">
        <v>422</v>
      </c>
      <c r="H822" s="110">
        <f t="shared" si="139"/>
        <v>1700</v>
      </c>
      <c r="I822" s="110">
        <f>I823</f>
        <v>1700</v>
      </c>
      <c r="J822" s="26"/>
    </row>
    <row r="823" spans="1:10" s="107" customFormat="1" ht="15.75" x14ac:dyDescent="0.25">
      <c r="A823" s="108" t="s">
        <v>408</v>
      </c>
      <c r="B823" s="109" t="s">
        <v>516</v>
      </c>
      <c r="C823" s="109" t="s">
        <v>69</v>
      </c>
      <c r="D823" s="109" t="s">
        <v>57</v>
      </c>
      <c r="E823" s="109" t="s">
        <v>651</v>
      </c>
      <c r="F823" s="109"/>
      <c r="G823" s="109" t="s">
        <v>409</v>
      </c>
      <c r="H823" s="110">
        <f t="shared" si="139"/>
        <v>1700</v>
      </c>
      <c r="I823" s="110">
        <v>1700</v>
      </c>
      <c r="J823" s="26"/>
    </row>
    <row r="824" spans="1:10" s="107" customFormat="1" ht="15.75" x14ac:dyDescent="0.25">
      <c r="A824" s="108" t="s">
        <v>829</v>
      </c>
      <c r="B824" s="109" t="s">
        <v>516</v>
      </c>
      <c r="C824" s="109" t="s">
        <v>69</v>
      </c>
      <c r="D824" s="109" t="s">
        <v>57</v>
      </c>
      <c r="E824" s="109" t="s">
        <v>651</v>
      </c>
      <c r="F824" s="109"/>
      <c r="G824" s="109" t="s">
        <v>456</v>
      </c>
      <c r="H824" s="110">
        <f t="shared" si="139"/>
        <v>400</v>
      </c>
      <c r="I824" s="110">
        <f>I825</f>
        <v>400</v>
      </c>
      <c r="J824" s="26"/>
    </row>
    <row r="825" spans="1:10" s="107" customFormat="1" ht="15.75" x14ac:dyDescent="0.25">
      <c r="A825" s="108" t="s">
        <v>459</v>
      </c>
      <c r="B825" s="109" t="s">
        <v>516</v>
      </c>
      <c r="C825" s="109" t="s">
        <v>69</v>
      </c>
      <c r="D825" s="109" t="s">
        <v>57</v>
      </c>
      <c r="E825" s="109" t="s">
        <v>651</v>
      </c>
      <c r="F825" s="104"/>
      <c r="G825" s="109" t="s">
        <v>460</v>
      </c>
      <c r="H825" s="110">
        <f t="shared" si="139"/>
        <v>400</v>
      </c>
      <c r="I825" s="110">
        <v>400</v>
      </c>
      <c r="J825" s="26"/>
    </row>
    <row r="826" spans="1:10" s="107" customFormat="1" ht="15.75" x14ac:dyDescent="0.25">
      <c r="A826" s="105" t="s">
        <v>837</v>
      </c>
      <c r="B826" s="104" t="s">
        <v>516</v>
      </c>
      <c r="C826" s="104" t="s">
        <v>69</v>
      </c>
      <c r="D826" s="104" t="s">
        <v>57</v>
      </c>
      <c r="E826" s="104" t="s">
        <v>519</v>
      </c>
      <c r="F826" s="104"/>
      <c r="G826" s="104"/>
      <c r="H826" s="26">
        <f t="shared" si="139"/>
        <v>825</v>
      </c>
      <c r="I826" s="26">
        <f>I827+I829</f>
        <v>825</v>
      </c>
      <c r="J826" s="26"/>
    </row>
    <row r="827" spans="1:10" s="19" customFormat="1" ht="15.75" x14ac:dyDescent="0.25">
      <c r="A827" s="108" t="s">
        <v>406</v>
      </c>
      <c r="B827" s="109" t="s">
        <v>516</v>
      </c>
      <c r="C827" s="109" t="s">
        <v>69</v>
      </c>
      <c r="D827" s="109" t="s">
        <v>57</v>
      </c>
      <c r="E827" s="109" t="s">
        <v>519</v>
      </c>
      <c r="F827" s="109"/>
      <c r="G827" s="109" t="s">
        <v>422</v>
      </c>
      <c r="H827" s="110">
        <f t="shared" si="139"/>
        <v>600</v>
      </c>
      <c r="I827" s="110">
        <f>I828</f>
        <v>600</v>
      </c>
      <c r="J827" s="110"/>
    </row>
    <row r="828" spans="1:10" s="19" customFormat="1" ht="15.75" x14ac:dyDescent="0.25">
      <c r="A828" s="108" t="s">
        <v>408</v>
      </c>
      <c r="B828" s="109" t="s">
        <v>516</v>
      </c>
      <c r="C828" s="109" t="s">
        <v>69</v>
      </c>
      <c r="D828" s="109" t="s">
        <v>57</v>
      </c>
      <c r="E828" s="109" t="s">
        <v>519</v>
      </c>
      <c r="F828" s="109"/>
      <c r="G828" s="109" t="s">
        <v>409</v>
      </c>
      <c r="H828" s="110">
        <f t="shared" si="139"/>
        <v>600</v>
      </c>
      <c r="I828" s="110">
        <v>600</v>
      </c>
      <c r="J828" s="110"/>
    </row>
    <row r="829" spans="1:10" s="19" customFormat="1" ht="15.75" x14ac:dyDescent="0.25">
      <c r="A829" s="108" t="s">
        <v>829</v>
      </c>
      <c r="B829" s="109" t="s">
        <v>516</v>
      </c>
      <c r="C829" s="109" t="s">
        <v>69</v>
      </c>
      <c r="D829" s="109" t="s">
        <v>57</v>
      </c>
      <c r="E829" s="109" t="s">
        <v>519</v>
      </c>
      <c r="F829" s="109"/>
      <c r="G829" s="109" t="s">
        <v>456</v>
      </c>
      <c r="H829" s="110">
        <f t="shared" si="139"/>
        <v>225</v>
      </c>
      <c r="I829" s="110">
        <f>I830</f>
        <v>225</v>
      </c>
      <c r="J829" s="110"/>
    </row>
    <row r="830" spans="1:10" s="19" customFormat="1" ht="15.75" x14ac:dyDescent="0.25">
      <c r="A830" s="108" t="s">
        <v>459</v>
      </c>
      <c r="B830" s="109" t="s">
        <v>516</v>
      </c>
      <c r="C830" s="109" t="s">
        <v>69</v>
      </c>
      <c r="D830" s="109" t="s">
        <v>57</v>
      </c>
      <c r="E830" s="109" t="s">
        <v>519</v>
      </c>
      <c r="F830" s="109"/>
      <c r="G830" s="109" t="s">
        <v>460</v>
      </c>
      <c r="H830" s="110">
        <f t="shared" si="139"/>
        <v>225</v>
      </c>
      <c r="I830" s="110">
        <v>225</v>
      </c>
      <c r="J830" s="110"/>
    </row>
    <row r="831" spans="1:10" s="107" customFormat="1" ht="15.75" x14ac:dyDescent="0.25">
      <c r="A831" s="105" t="s">
        <v>147</v>
      </c>
      <c r="B831" s="104" t="s">
        <v>516</v>
      </c>
      <c r="C831" s="104" t="s">
        <v>69</v>
      </c>
      <c r="D831" s="104" t="s">
        <v>69</v>
      </c>
      <c r="E831" s="104" t="s">
        <v>237</v>
      </c>
      <c r="F831" s="104"/>
      <c r="G831" s="104" t="s">
        <v>237</v>
      </c>
      <c r="H831" s="26">
        <f t="shared" ref="H831:H859" si="149">SUM(I831:J831)</f>
        <v>64911.5</v>
      </c>
      <c r="I831" s="26">
        <f>I832+I837+I846+I849</f>
        <v>49809.8</v>
      </c>
      <c r="J831" s="26">
        <f>J832+J837+J846+J849</f>
        <v>15101.7</v>
      </c>
    </row>
    <row r="832" spans="1:10" s="107" customFormat="1" ht="15.75" x14ac:dyDescent="0.25">
      <c r="A832" s="105" t="s">
        <v>524</v>
      </c>
      <c r="B832" s="104" t="s">
        <v>516</v>
      </c>
      <c r="C832" s="104" t="s">
        <v>69</v>
      </c>
      <c r="D832" s="104" t="s">
        <v>69</v>
      </c>
      <c r="E832" s="104">
        <v>4320200</v>
      </c>
      <c r="F832" s="104"/>
      <c r="G832" s="104" t="s">
        <v>237</v>
      </c>
      <c r="H832" s="26">
        <f t="shared" si="149"/>
        <v>13948.2</v>
      </c>
      <c r="I832" s="26"/>
      <c r="J832" s="26">
        <f>J833+J835</f>
        <v>13948.2</v>
      </c>
    </row>
    <row r="833" spans="1:10" s="19" customFormat="1" ht="15.75" x14ac:dyDescent="0.25">
      <c r="A833" s="108" t="s">
        <v>489</v>
      </c>
      <c r="B833" s="109" t="s">
        <v>516</v>
      </c>
      <c r="C833" s="109" t="s">
        <v>69</v>
      </c>
      <c r="D833" s="109" t="s">
        <v>69</v>
      </c>
      <c r="E833" s="109">
        <v>4320200</v>
      </c>
      <c r="F833" s="109"/>
      <c r="G833" s="109">
        <v>240</v>
      </c>
      <c r="H833" s="110">
        <f t="shared" si="149"/>
        <v>8080.6</v>
      </c>
      <c r="I833" s="110"/>
      <c r="J833" s="110">
        <f>SUM(J834)</f>
        <v>8080.6</v>
      </c>
    </row>
    <row r="834" spans="1:10" s="19" customFormat="1" ht="15.75" x14ac:dyDescent="0.25">
      <c r="A834" s="108" t="s">
        <v>498</v>
      </c>
      <c r="B834" s="109" t="s">
        <v>516</v>
      </c>
      <c r="C834" s="109" t="s">
        <v>69</v>
      </c>
      <c r="D834" s="109" t="s">
        <v>69</v>
      </c>
      <c r="E834" s="109">
        <v>4320200</v>
      </c>
      <c r="F834" s="109"/>
      <c r="G834" s="109">
        <v>244</v>
      </c>
      <c r="H834" s="110">
        <f t="shared" si="149"/>
        <v>8080.6</v>
      </c>
      <c r="I834" s="110"/>
      <c r="J834" s="110">
        <v>8080.6</v>
      </c>
    </row>
    <row r="835" spans="1:10" s="19" customFormat="1" ht="15.75" x14ac:dyDescent="0.25">
      <c r="A835" s="108" t="s">
        <v>829</v>
      </c>
      <c r="B835" s="109" t="s">
        <v>516</v>
      </c>
      <c r="C835" s="109" t="s">
        <v>69</v>
      </c>
      <c r="D835" s="109" t="s">
        <v>69</v>
      </c>
      <c r="E835" s="109">
        <v>4320200</v>
      </c>
      <c r="F835" s="109"/>
      <c r="G835" s="109" t="s">
        <v>456</v>
      </c>
      <c r="H835" s="110">
        <f t="shared" si="149"/>
        <v>5867.6</v>
      </c>
      <c r="I835" s="110"/>
      <c r="J835" s="110">
        <f>J836</f>
        <v>5867.6</v>
      </c>
    </row>
    <row r="836" spans="1:10" s="19" customFormat="1" ht="15.75" x14ac:dyDescent="0.25">
      <c r="A836" s="108" t="s">
        <v>459</v>
      </c>
      <c r="B836" s="109" t="s">
        <v>516</v>
      </c>
      <c r="C836" s="109" t="s">
        <v>69</v>
      </c>
      <c r="D836" s="109" t="s">
        <v>69</v>
      </c>
      <c r="E836" s="109">
        <v>4320200</v>
      </c>
      <c r="F836" s="109"/>
      <c r="G836" s="109" t="s">
        <v>460</v>
      </c>
      <c r="H836" s="110">
        <f t="shared" si="149"/>
        <v>5867.6</v>
      </c>
      <c r="I836" s="110"/>
      <c r="J836" s="110">
        <v>5867.6</v>
      </c>
    </row>
    <row r="837" spans="1:10" s="107" customFormat="1" ht="15.75" x14ac:dyDescent="0.25">
      <c r="A837" s="105" t="s">
        <v>637</v>
      </c>
      <c r="B837" s="104" t="s">
        <v>516</v>
      </c>
      <c r="C837" s="104" t="s">
        <v>69</v>
      </c>
      <c r="D837" s="104" t="s">
        <v>69</v>
      </c>
      <c r="E837" s="104" t="s">
        <v>636</v>
      </c>
      <c r="F837" s="104"/>
      <c r="G837" s="104"/>
      <c r="H837" s="26">
        <f>I837+J837</f>
        <v>41489.1</v>
      </c>
      <c r="I837" s="26">
        <f>I838+I841+I844</f>
        <v>40479.1</v>
      </c>
      <c r="J837" s="26">
        <f>J838+J841+J844</f>
        <v>1010</v>
      </c>
    </row>
    <row r="838" spans="1:10" s="19" customFormat="1" ht="15.75" x14ac:dyDescent="0.25">
      <c r="A838" s="108" t="s">
        <v>406</v>
      </c>
      <c r="B838" s="109" t="s">
        <v>516</v>
      </c>
      <c r="C838" s="109" t="s">
        <v>69</v>
      </c>
      <c r="D838" s="109" t="s">
        <v>69</v>
      </c>
      <c r="E838" s="109" t="s">
        <v>636</v>
      </c>
      <c r="F838" s="109"/>
      <c r="G838" s="109" t="s">
        <v>422</v>
      </c>
      <c r="H838" s="110">
        <f>SUM(I838:J838)</f>
        <v>15653.6</v>
      </c>
      <c r="I838" s="110">
        <f>I839+I840</f>
        <v>15353.6</v>
      </c>
      <c r="J838" s="110">
        <f>J839+J840</f>
        <v>300</v>
      </c>
    </row>
    <row r="839" spans="1:10" s="19" customFormat="1" ht="31.5" x14ac:dyDescent="0.25">
      <c r="A839" s="108" t="s">
        <v>407</v>
      </c>
      <c r="B839" s="109" t="s">
        <v>516</v>
      </c>
      <c r="C839" s="109" t="s">
        <v>69</v>
      </c>
      <c r="D839" s="109" t="s">
        <v>69</v>
      </c>
      <c r="E839" s="109" t="s">
        <v>636</v>
      </c>
      <c r="F839" s="109"/>
      <c r="G839" s="109" t="s">
        <v>424</v>
      </c>
      <c r="H839" s="110">
        <f>SUM(I839:J839)</f>
        <v>15029.1</v>
      </c>
      <c r="I839" s="110">
        <v>15029.1</v>
      </c>
      <c r="J839" s="110"/>
    </row>
    <row r="840" spans="1:10" s="19" customFormat="1" ht="15.75" x14ac:dyDescent="0.25">
      <c r="A840" s="108" t="s">
        <v>408</v>
      </c>
      <c r="B840" s="109" t="s">
        <v>516</v>
      </c>
      <c r="C840" s="109" t="s">
        <v>69</v>
      </c>
      <c r="D840" s="109" t="s">
        <v>69</v>
      </c>
      <c r="E840" s="109" t="s">
        <v>636</v>
      </c>
      <c r="F840" s="109"/>
      <c r="G840" s="109" t="s">
        <v>409</v>
      </c>
      <c r="H840" s="110">
        <f t="shared" ref="H840:H841" si="150">SUM(I840:J840)</f>
        <v>624.5</v>
      </c>
      <c r="I840" s="110">
        <v>324.5</v>
      </c>
      <c r="J840" s="110">
        <v>300</v>
      </c>
    </row>
    <row r="841" spans="1:10" s="19" customFormat="1" ht="15.75" x14ac:dyDescent="0.25">
      <c r="A841" s="108" t="s">
        <v>829</v>
      </c>
      <c r="B841" s="109" t="s">
        <v>516</v>
      </c>
      <c r="C841" s="109" t="s">
        <v>69</v>
      </c>
      <c r="D841" s="109" t="s">
        <v>69</v>
      </c>
      <c r="E841" s="109" t="s">
        <v>636</v>
      </c>
      <c r="F841" s="109"/>
      <c r="G841" s="109" t="s">
        <v>456</v>
      </c>
      <c r="H841" s="110">
        <f t="shared" si="150"/>
        <v>25750.399999999998</v>
      </c>
      <c r="I841" s="110">
        <f>I842+I843</f>
        <v>25040.399999999998</v>
      </c>
      <c r="J841" s="110">
        <f>J842+J843</f>
        <v>710</v>
      </c>
    </row>
    <row r="842" spans="1:10" s="19" customFormat="1" ht="31.5" x14ac:dyDescent="0.25">
      <c r="A842" s="108" t="s">
        <v>521</v>
      </c>
      <c r="B842" s="109" t="s">
        <v>516</v>
      </c>
      <c r="C842" s="109" t="s">
        <v>69</v>
      </c>
      <c r="D842" s="109" t="s">
        <v>69</v>
      </c>
      <c r="E842" s="109" t="s">
        <v>636</v>
      </c>
      <c r="F842" s="109"/>
      <c r="G842" s="109" t="s">
        <v>458</v>
      </c>
      <c r="H842" s="110">
        <f t="shared" si="149"/>
        <v>22305.1</v>
      </c>
      <c r="I842" s="110">
        <v>22305.1</v>
      </c>
      <c r="J842" s="110"/>
    </row>
    <row r="843" spans="1:10" s="19" customFormat="1" ht="15.75" x14ac:dyDescent="0.25">
      <c r="A843" s="108" t="s">
        <v>459</v>
      </c>
      <c r="B843" s="109" t="s">
        <v>516</v>
      </c>
      <c r="C843" s="109" t="s">
        <v>69</v>
      </c>
      <c r="D843" s="109" t="s">
        <v>69</v>
      </c>
      <c r="E843" s="109" t="s">
        <v>636</v>
      </c>
      <c r="F843" s="109"/>
      <c r="G843" s="109" t="s">
        <v>460</v>
      </c>
      <c r="H843" s="110">
        <f t="shared" si="149"/>
        <v>3445.3</v>
      </c>
      <c r="I843" s="110">
        <v>2735.3</v>
      </c>
      <c r="J843" s="110">
        <v>710</v>
      </c>
    </row>
    <row r="844" spans="1:10" s="19" customFormat="1" ht="15.75" x14ac:dyDescent="0.25">
      <c r="A844" s="111" t="s">
        <v>356</v>
      </c>
      <c r="B844" s="109" t="s">
        <v>516</v>
      </c>
      <c r="C844" s="109" t="s">
        <v>69</v>
      </c>
      <c r="D844" s="109" t="s">
        <v>69</v>
      </c>
      <c r="E844" s="109" t="s">
        <v>636</v>
      </c>
      <c r="F844" s="109"/>
      <c r="G844" s="109" t="s">
        <v>706</v>
      </c>
      <c r="H844" s="110">
        <f t="shared" si="149"/>
        <v>85.1</v>
      </c>
      <c r="I844" s="110">
        <f>I845</f>
        <v>85.1</v>
      </c>
      <c r="J844" s="110"/>
    </row>
    <row r="845" spans="1:10" s="19" customFormat="1" ht="15.75" x14ac:dyDescent="0.25">
      <c r="A845" s="111" t="s">
        <v>357</v>
      </c>
      <c r="B845" s="109" t="s">
        <v>516</v>
      </c>
      <c r="C845" s="109" t="s">
        <v>69</v>
      </c>
      <c r="D845" s="109" t="s">
        <v>69</v>
      </c>
      <c r="E845" s="109" t="s">
        <v>636</v>
      </c>
      <c r="F845" s="109"/>
      <c r="G845" s="109" t="s">
        <v>707</v>
      </c>
      <c r="H845" s="110">
        <f t="shared" si="149"/>
        <v>85.1</v>
      </c>
      <c r="I845" s="110">
        <v>85.1</v>
      </c>
      <c r="J845" s="110"/>
    </row>
    <row r="846" spans="1:10" s="107" customFormat="1" ht="15.75" x14ac:dyDescent="0.25">
      <c r="A846" s="105" t="s">
        <v>410</v>
      </c>
      <c r="B846" s="104" t="s">
        <v>516</v>
      </c>
      <c r="C846" s="104" t="s">
        <v>69</v>
      </c>
      <c r="D846" s="104" t="s">
        <v>69</v>
      </c>
      <c r="E846" s="104" t="s">
        <v>656</v>
      </c>
      <c r="F846" s="104"/>
      <c r="G846" s="104"/>
      <c r="H846" s="26">
        <f t="shared" si="149"/>
        <v>143.5</v>
      </c>
      <c r="I846" s="26"/>
      <c r="J846" s="26">
        <f>J847</f>
        <v>143.5</v>
      </c>
    </row>
    <row r="847" spans="1:10" s="19" customFormat="1" ht="15.75" x14ac:dyDescent="0.25">
      <c r="A847" s="108" t="s">
        <v>829</v>
      </c>
      <c r="B847" s="109" t="s">
        <v>516</v>
      </c>
      <c r="C847" s="109" t="s">
        <v>69</v>
      </c>
      <c r="D847" s="109" t="s">
        <v>69</v>
      </c>
      <c r="E847" s="109" t="s">
        <v>656</v>
      </c>
      <c r="F847" s="109"/>
      <c r="G847" s="109" t="s">
        <v>456</v>
      </c>
      <c r="H847" s="110">
        <f t="shared" si="149"/>
        <v>143.5</v>
      </c>
      <c r="I847" s="110">
        <f>I848</f>
        <v>0</v>
      </c>
      <c r="J847" s="110">
        <f>J848</f>
        <v>143.5</v>
      </c>
    </row>
    <row r="848" spans="1:10" s="19" customFormat="1" ht="15.75" x14ac:dyDescent="0.25">
      <c r="A848" s="108" t="s">
        <v>459</v>
      </c>
      <c r="B848" s="109" t="s">
        <v>516</v>
      </c>
      <c r="C848" s="109" t="s">
        <v>69</v>
      </c>
      <c r="D848" s="109" t="s">
        <v>69</v>
      </c>
      <c r="E848" s="109" t="s">
        <v>656</v>
      </c>
      <c r="F848" s="109"/>
      <c r="G848" s="109" t="s">
        <v>460</v>
      </c>
      <c r="H848" s="110">
        <f t="shared" si="149"/>
        <v>143.5</v>
      </c>
      <c r="I848" s="110"/>
      <c r="J848" s="110">
        <v>143.5</v>
      </c>
    </row>
    <row r="849" spans="1:10" s="19" customFormat="1" ht="15.75" x14ac:dyDescent="0.25">
      <c r="A849" s="67" t="s">
        <v>419</v>
      </c>
      <c r="B849" s="104" t="s">
        <v>516</v>
      </c>
      <c r="C849" s="104" t="s">
        <v>69</v>
      </c>
      <c r="D849" s="104" t="s">
        <v>69</v>
      </c>
      <c r="E849" s="104">
        <v>7950000</v>
      </c>
      <c r="F849" s="104"/>
      <c r="G849" s="104"/>
      <c r="H849" s="26">
        <f t="shared" si="149"/>
        <v>9330.7000000000007</v>
      </c>
      <c r="I849" s="26">
        <f>I850+I857</f>
        <v>9330.7000000000007</v>
      </c>
      <c r="J849" s="26"/>
    </row>
    <row r="850" spans="1:10" s="19" customFormat="1" ht="31.5" x14ac:dyDescent="0.25">
      <c r="A850" s="67" t="s">
        <v>835</v>
      </c>
      <c r="B850" s="104" t="s">
        <v>516</v>
      </c>
      <c r="C850" s="104" t="s">
        <v>69</v>
      </c>
      <c r="D850" s="104" t="s">
        <v>69</v>
      </c>
      <c r="E850" s="104" t="s">
        <v>525</v>
      </c>
      <c r="F850" s="104"/>
      <c r="G850" s="104"/>
      <c r="H850" s="26">
        <f t="shared" si="149"/>
        <v>9080.7000000000007</v>
      </c>
      <c r="I850" s="26">
        <f>I851+I853+I855</f>
        <v>9080.7000000000007</v>
      </c>
      <c r="J850" s="26"/>
    </row>
    <row r="851" spans="1:10" s="19" customFormat="1" ht="15.75" x14ac:dyDescent="0.25">
      <c r="A851" s="108" t="s">
        <v>392</v>
      </c>
      <c r="B851" s="109" t="s">
        <v>516</v>
      </c>
      <c r="C851" s="109" t="s">
        <v>69</v>
      </c>
      <c r="D851" s="109" t="s">
        <v>69</v>
      </c>
      <c r="E851" s="109" t="s">
        <v>525</v>
      </c>
      <c r="F851" s="109"/>
      <c r="G851" s="109" t="s">
        <v>400</v>
      </c>
      <c r="H851" s="110">
        <f t="shared" si="149"/>
        <v>993.1</v>
      </c>
      <c r="I851" s="110">
        <f>I852</f>
        <v>993.1</v>
      </c>
      <c r="J851" s="110"/>
    </row>
    <row r="852" spans="1:10" s="19" customFormat="1" ht="15.75" x14ac:dyDescent="0.25">
      <c r="A852" s="108" t="s">
        <v>393</v>
      </c>
      <c r="B852" s="109" t="s">
        <v>516</v>
      </c>
      <c r="C852" s="109" t="s">
        <v>69</v>
      </c>
      <c r="D852" s="109" t="s">
        <v>69</v>
      </c>
      <c r="E852" s="109" t="s">
        <v>525</v>
      </c>
      <c r="F852" s="109"/>
      <c r="G852" s="109" t="s">
        <v>395</v>
      </c>
      <c r="H852" s="110">
        <f t="shared" si="149"/>
        <v>993.1</v>
      </c>
      <c r="I852" s="110">
        <v>993.1</v>
      </c>
      <c r="J852" s="110"/>
    </row>
    <row r="853" spans="1:10" s="19" customFormat="1" ht="15.75" x14ac:dyDescent="0.25">
      <c r="A853" s="108" t="s">
        <v>406</v>
      </c>
      <c r="B853" s="109" t="s">
        <v>516</v>
      </c>
      <c r="C853" s="109" t="s">
        <v>69</v>
      </c>
      <c r="D853" s="109" t="s">
        <v>69</v>
      </c>
      <c r="E853" s="109" t="s">
        <v>525</v>
      </c>
      <c r="F853" s="109"/>
      <c r="G853" s="109" t="s">
        <v>422</v>
      </c>
      <c r="H853" s="110">
        <f t="shared" si="149"/>
        <v>2382.4</v>
      </c>
      <c r="I853" s="110">
        <f>I854</f>
        <v>2382.4</v>
      </c>
      <c r="J853" s="110">
        <f>J854+J856</f>
        <v>0</v>
      </c>
    </row>
    <row r="854" spans="1:10" s="19" customFormat="1" ht="15.75" x14ac:dyDescent="0.25">
      <c r="A854" s="108" t="s">
        <v>408</v>
      </c>
      <c r="B854" s="109" t="s">
        <v>516</v>
      </c>
      <c r="C854" s="109" t="s">
        <v>69</v>
      </c>
      <c r="D854" s="109" t="s">
        <v>69</v>
      </c>
      <c r="E854" s="109" t="s">
        <v>525</v>
      </c>
      <c r="F854" s="109"/>
      <c r="G854" s="109" t="s">
        <v>409</v>
      </c>
      <c r="H854" s="110">
        <f t="shared" si="149"/>
        <v>2382.4</v>
      </c>
      <c r="I854" s="110">
        <v>2382.4</v>
      </c>
      <c r="J854" s="110"/>
    </row>
    <row r="855" spans="1:10" s="19" customFormat="1" ht="15.75" x14ac:dyDescent="0.25">
      <c r="A855" s="108" t="s">
        <v>829</v>
      </c>
      <c r="B855" s="109" t="s">
        <v>516</v>
      </c>
      <c r="C855" s="109" t="s">
        <v>69</v>
      </c>
      <c r="D855" s="109" t="s">
        <v>69</v>
      </c>
      <c r="E855" s="109" t="s">
        <v>525</v>
      </c>
      <c r="F855" s="109"/>
      <c r="G855" s="109" t="s">
        <v>456</v>
      </c>
      <c r="H855" s="110">
        <f t="shared" si="149"/>
        <v>5705.2</v>
      </c>
      <c r="I855" s="110">
        <f>I856</f>
        <v>5705.2</v>
      </c>
      <c r="J855" s="110"/>
    </row>
    <row r="856" spans="1:10" s="19" customFormat="1" ht="15.75" x14ac:dyDescent="0.25">
      <c r="A856" s="108" t="s">
        <v>459</v>
      </c>
      <c r="B856" s="109" t="s">
        <v>516</v>
      </c>
      <c r="C856" s="109" t="s">
        <v>69</v>
      </c>
      <c r="D856" s="109" t="s">
        <v>69</v>
      </c>
      <c r="E856" s="109" t="s">
        <v>525</v>
      </c>
      <c r="F856" s="109"/>
      <c r="G856" s="109" t="s">
        <v>460</v>
      </c>
      <c r="H856" s="110">
        <f t="shared" si="149"/>
        <v>5705.2</v>
      </c>
      <c r="I856" s="110">
        <v>5705.2</v>
      </c>
      <c r="J856" s="110"/>
    </row>
    <row r="857" spans="1:10" s="19" customFormat="1" ht="31.5" x14ac:dyDescent="0.25">
      <c r="A857" s="105" t="s">
        <v>836</v>
      </c>
      <c r="B857" s="104" t="s">
        <v>516</v>
      </c>
      <c r="C857" s="104" t="s">
        <v>69</v>
      </c>
      <c r="D857" s="104" t="s">
        <v>69</v>
      </c>
      <c r="E857" s="104" t="s">
        <v>526</v>
      </c>
      <c r="F857" s="104"/>
      <c r="G857" s="104"/>
      <c r="H857" s="26">
        <f t="shared" si="149"/>
        <v>250</v>
      </c>
      <c r="I857" s="26">
        <f>I858</f>
        <v>250</v>
      </c>
      <c r="J857" s="26"/>
    </row>
    <row r="858" spans="1:10" s="19" customFormat="1" ht="15.75" x14ac:dyDescent="0.25">
      <c r="A858" s="108" t="s">
        <v>392</v>
      </c>
      <c r="B858" s="109" t="s">
        <v>516</v>
      </c>
      <c r="C858" s="109" t="s">
        <v>69</v>
      </c>
      <c r="D858" s="109" t="s">
        <v>69</v>
      </c>
      <c r="E858" s="109" t="s">
        <v>526</v>
      </c>
      <c r="F858" s="109"/>
      <c r="G858" s="109" t="s">
        <v>400</v>
      </c>
      <c r="H858" s="110">
        <f t="shared" si="149"/>
        <v>250</v>
      </c>
      <c r="I858" s="110">
        <f>I859</f>
        <v>250</v>
      </c>
      <c r="J858" s="110"/>
    </row>
    <row r="859" spans="1:10" s="19" customFormat="1" ht="15.75" x14ac:dyDescent="0.25">
      <c r="A859" s="108" t="s">
        <v>393</v>
      </c>
      <c r="B859" s="109" t="s">
        <v>516</v>
      </c>
      <c r="C859" s="109" t="s">
        <v>69</v>
      </c>
      <c r="D859" s="109" t="s">
        <v>69</v>
      </c>
      <c r="E859" s="109" t="s">
        <v>526</v>
      </c>
      <c r="F859" s="109"/>
      <c r="G859" s="109" t="s">
        <v>395</v>
      </c>
      <c r="H859" s="110">
        <f t="shared" si="149"/>
        <v>250</v>
      </c>
      <c r="I859" s="110">
        <v>250</v>
      </c>
      <c r="J859" s="110"/>
    </row>
    <row r="860" spans="1:10" s="19" customFormat="1" ht="15.75" x14ac:dyDescent="0.25">
      <c r="A860" s="105" t="s">
        <v>249</v>
      </c>
      <c r="B860" s="104" t="s">
        <v>516</v>
      </c>
      <c r="C860" s="104" t="s">
        <v>69</v>
      </c>
      <c r="D860" s="104" t="s">
        <v>84</v>
      </c>
      <c r="E860" s="104" t="s">
        <v>237</v>
      </c>
      <c r="F860" s="104"/>
      <c r="G860" s="104" t="s">
        <v>237</v>
      </c>
      <c r="H860" s="26">
        <f>SUM(I860:J860)</f>
        <v>160846.5</v>
      </c>
      <c r="I860" s="26">
        <f>SUM(I861+I874+I878+I900+I907)</f>
        <v>100742.39999999999</v>
      </c>
      <c r="J860" s="26">
        <f>SUM(J861+J874+J878+J900+J907)</f>
        <v>60104.1</v>
      </c>
    </row>
    <row r="861" spans="1:10" s="107" customFormat="1" ht="31.5" x14ac:dyDescent="0.25">
      <c r="A861" s="105" t="s">
        <v>344</v>
      </c>
      <c r="B861" s="104" t="s">
        <v>516</v>
      </c>
      <c r="C861" s="104" t="s">
        <v>69</v>
      </c>
      <c r="D861" s="104" t="s">
        <v>84</v>
      </c>
      <c r="E861" s="104" t="s">
        <v>345</v>
      </c>
      <c r="F861" s="104"/>
      <c r="G861" s="104"/>
      <c r="H861" s="26">
        <f>SUM(J861+I861)</f>
        <v>22149.1</v>
      </c>
      <c r="I861" s="26">
        <f>SUM(I862+I920)</f>
        <v>22149.1</v>
      </c>
      <c r="J861" s="26"/>
    </row>
    <row r="862" spans="1:10" s="107" customFormat="1" ht="15.75" x14ac:dyDescent="0.25">
      <c r="A862" s="105" t="s">
        <v>346</v>
      </c>
      <c r="B862" s="104" t="s">
        <v>516</v>
      </c>
      <c r="C862" s="104" t="s">
        <v>69</v>
      </c>
      <c r="D862" s="104" t="s">
        <v>84</v>
      </c>
      <c r="E862" s="104" t="s">
        <v>347</v>
      </c>
      <c r="F862" s="104"/>
      <c r="G862" s="104"/>
      <c r="H862" s="26">
        <f t="shared" ref="H862:H869" si="151">SUM(J862+I862)</f>
        <v>22149.1</v>
      </c>
      <c r="I862" s="26">
        <f>I863+I866+I868</f>
        <v>22149.1</v>
      </c>
      <c r="J862" s="26"/>
    </row>
    <row r="863" spans="1:10" s="19" customFormat="1" ht="15.75" x14ac:dyDescent="0.25">
      <c r="A863" s="108" t="s">
        <v>605</v>
      </c>
      <c r="B863" s="109" t="s">
        <v>516</v>
      </c>
      <c r="C863" s="109" t="s">
        <v>69</v>
      </c>
      <c r="D863" s="109" t="s">
        <v>84</v>
      </c>
      <c r="E863" s="109" t="s">
        <v>347</v>
      </c>
      <c r="F863" s="109"/>
      <c r="G863" s="109">
        <v>120</v>
      </c>
      <c r="H863" s="110">
        <f t="shared" si="151"/>
        <v>20743.599999999999</v>
      </c>
      <c r="I863" s="110">
        <f>SUM(I864+I865)</f>
        <v>20743.599999999999</v>
      </c>
      <c r="J863" s="110"/>
    </row>
    <row r="864" spans="1:10" s="19" customFormat="1" ht="15.75" x14ac:dyDescent="0.25">
      <c r="A864" s="108" t="s">
        <v>350</v>
      </c>
      <c r="B864" s="109" t="s">
        <v>516</v>
      </c>
      <c r="C864" s="109" t="s">
        <v>69</v>
      </c>
      <c r="D864" s="109" t="s">
        <v>84</v>
      </c>
      <c r="E864" s="109" t="s">
        <v>347</v>
      </c>
      <c r="F864" s="109"/>
      <c r="G864" s="109">
        <v>121</v>
      </c>
      <c r="H864" s="110">
        <f t="shared" si="151"/>
        <v>20310.599999999999</v>
      </c>
      <c r="I864" s="110">
        <v>20310.599999999999</v>
      </c>
      <c r="J864" s="110"/>
    </row>
    <row r="865" spans="1:10" s="19" customFormat="1" ht="15.75" x14ac:dyDescent="0.25">
      <c r="A865" s="108" t="s">
        <v>351</v>
      </c>
      <c r="B865" s="109" t="s">
        <v>516</v>
      </c>
      <c r="C865" s="109" t="s">
        <v>69</v>
      </c>
      <c r="D865" s="109" t="s">
        <v>84</v>
      </c>
      <c r="E865" s="109" t="s">
        <v>347</v>
      </c>
      <c r="F865" s="109"/>
      <c r="G865" s="109">
        <v>122</v>
      </c>
      <c r="H865" s="110">
        <f t="shared" si="151"/>
        <v>433</v>
      </c>
      <c r="I865" s="110">
        <v>433</v>
      </c>
      <c r="J865" s="110"/>
    </row>
    <row r="866" spans="1:10" s="19" customFormat="1" ht="15.75" x14ac:dyDescent="0.25">
      <c r="A866" s="108" t="s">
        <v>392</v>
      </c>
      <c r="B866" s="109" t="s">
        <v>516</v>
      </c>
      <c r="C866" s="109" t="s">
        <v>69</v>
      </c>
      <c r="D866" s="109" t="s">
        <v>84</v>
      </c>
      <c r="E866" s="109" t="s">
        <v>347</v>
      </c>
      <c r="F866" s="109"/>
      <c r="G866" s="109">
        <v>240</v>
      </c>
      <c r="H866" s="110">
        <f t="shared" si="151"/>
        <v>1398.5</v>
      </c>
      <c r="I866" s="110">
        <f>SUM(I867)</f>
        <v>1398.5</v>
      </c>
      <c r="J866" s="110"/>
    </row>
    <row r="867" spans="1:10" s="19" customFormat="1" ht="15.75" x14ac:dyDescent="0.25">
      <c r="A867" s="108" t="s">
        <v>393</v>
      </c>
      <c r="B867" s="109" t="s">
        <v>516</v>
      </c>
      <c r="C867" s="109" t="s">
        <v>69</v>
      </c>
      <c r="D867" s="109" t="s">
        <v>84</v>
      </c>
      <c r="E867" s="109" t="s">
        <v>347</v>
      </c>
      <c r="F867" s="109"/>
      <c r="G867" s="109">
        <v>244</v>
      </c>
      <c r="H867" s="110">
        <f t="shared" si="151"/>
        <v>1398.5</v>
      </c>
      <c r="I867" s="110">
        <v>1398.5</v>
      </c>
      <c r="J867" s="110"/>
    </row>
    <row r="868" spans="1:10" s="19" customFormat="1" ht="15.75" x14ac:dyDescent="0.25">
      <c r="A868" s="111" t="s">
        <v>356</v>
      </c>
      <c r="B868" s="109" t="s">
        <v>516</v>
      </c>
      <c r="C868" s="109" t="s">
        <v>69</v>
      </c>
      <c r="D868" s="109" t="s">
        <v>84</v>
      </c>
      <c r="E868" s="109" t="s">
        <v>347</v>
      </c>
      <c r="F868" s="109"/>
      <c r="G868" s="109">
        <v>850</v>
      </c>
      <c r="H868" s="110">
        <f t="shared" si="151"/>
        <v>7</v>
      </c>
      <c r="I868" s="110">
        <f>SUM(I869)</f>
        <v>7</v>
      </c>
      <c r="J868" s="110"/>
    </row>
    <row r="869" spans="1:10" s="19" customFormat="1" ht="15.75" x14ac:dyDescent="0.25">
      <c r="A869" s="111" t="s">
        <v>357</v>
      </c>
      <c r="B869" s="109" t="s">
        <v>516</v>
      </c>
      <c r="C869" s="109" t="s">
        <v>69</v>
      </c>
      <c r="D869" s="109" t="s">
        <v>84</v>
      </c>
      <c r="E869" s="109" t="s">
        <v>347</v>
      </c>
      <c r="F869" s="109"/>
      <c r="G869" s="109">
        <v>852</v>
      </c>
      <c r="H869" s="110">
        <f t="shared" si="151"/>
        <v>7</v>
      </c>
      <c r="I869" s="110">
        <v>7</v>
      </c>
      <c r="J869" s="110"/>
    </row>
    <row r="870" spans="1:10" s="107" customFormat="1" ht="31.5" hidden="1" x14ac:dyDescent="0.25">
      <c r="A870" s="105" t="s">
        <v>527</v>
      </c>
      <c r="B870" s="104" t="s">
        <v>516</v>
      </c>
      <c r="C870" s="104" t="s">
        <v>69</v>
      </c>
      <c r="D870" s="104" t="s">
        <v>84</v>
      </c>
      <c r="E870" s="104">
        <v>4219900</v>
      </c>
      <c r="F870" s="104"/>
      <c r="G870" s="104" t="s">
        <v>237</v>
      </c>
      <c r="H870" s="26">
        <f>SUM(I870:J870)</f>
        <v>0</v>
      </c>
      <c r="I870" s="26"/>
      <c r="J870" s="26"/>
    </row>
    <row r="871" spans="1:10" s="107" customFormat="1" ht="15.75" hidden="1" x14ac:dyDescent="0.25">
      <c r="A871" s="108" t="s">
        <v>404</v>
      </c>
      <c r="B871" s="109" t="s">
        <v>516</v>
      </c>
      <c r="C871" s="109" t="s">
        <v>69</v>
      </c>
      <c r="D871" s="109" t="s">
        <v>84</v>
      </c>
      <c r="E871" s="109">
        <v>4219900</v>
      </c>
      <c r="F871" s="109"/>
      <c r="G871" s="109">
        <v>600</v>
      </c>
      <c r="H871" s="26">
        <f t="shared" ref="H871:H920" si="152">SUM(I871:J871)</f>
        <v>0</v>
      </c>
      <c r="I871" s="110"/>
      <c r="J871" s="110"/>
    </row>
    <row r="872" spans="1:10" s="19" customFormat="1" ht="15.75" hidden="1" x14ac:dyDescent="0.25">
      <c r="A872" s="108" t="s">
        <v>455</v>
      </c>
      <c r="B872" s="109" t="s">
        <v>516</v>
      </c>
      <c r="C872" s="109" t="s">
        <v>69</v>
      </c>
      <c r="D872" s="109" t="s">
        <v>84</v>
      </c>
      <c r="E872" s="109">
        <v>4219900</v>
      </c>
      <c r="F872" s="109"/>
      <c r="G872" s="109">
        <v>620</v>
      </c>
      <c r="H872" s="26">
        <f t="shared" si="152"/>
        <v>0</v>
      </c>
      <c r="I872" s="110"/>
      <c r="J872" s="110"/>
    </row>
    <row r="873" spans="1:10" s="19" customFormat="1" ht="15.75" hidden="1" x14ac:dyDescent="0.25">
      <c r="A873" s="108" t="s">
        <v>459</v>
      </c>
      <c r="B873" s="109" t="s">
        <v>516</v>
      </c>
      <c r="C873" s="109" t="s">
        <v>69</v>
      </c>
      <c r="D873" s="109" t="s">
        <v>84</v>
      </c>
      <c r="E873" s="109">
        <v>4219900</v>
      </c>
      <c r="F873" s="109"/>
      <c r="G873" s="109">
        <v>622</v>
      </c>
      <c r="H873" s="26">
        <f t="shared" si="152"/>
        <v>0</v>
      </c>
      <c r="I873" s="110"/>
      <c r="J873" s="110"/>
    </row>
    <row r="874" spans="1:10" s="107" customFormat="1" ht="15.75" x14ac:dyDescent="0.25">
      <c r="A874" s="67" t="s">
        <v>528</v>
      </c>
      <c r="B874" s="104" t="s">
        <v>516</v>
      </c>
      <c r="C874" s="104" t="s">
        <v>69</v>
      </c>
      <c r="D874" s="104" t="s">
        <v>84</v>
      </c>
      <c r="E874" s="104">
        <v>4350000</v>
      </c>
      <c r="F874" s="104"/>
      <c r="G874" s="104"/>
      <c r="H874" s="26">
        <f t="shared" si="152"/>
        <v>104614.6</v>
      </c>
      <c r="I874" s="26">
        <f>SUM(I875)</f>
        <v>44862.5</v>
      </c>
      <c r="J874" s="26">
        <f>SUM(J875)</f>
        <v>59752.1</v>
      </c>
    </row>
    <row r="875" spans="1:10" s="19" customFormat="1" ht="15.75" x14ac:dyDescent="0.25">
      <c r="A875" s="108" t="s">
        <v>829</v>
      </c>
      <c r="B875" s="109" t="s">
        <v>516</v>
      </c>
      <c r="C875" s="109" t="s">
        <v>69</v>
      </c>
      <c r="D875" s="109" t="s">
        <v>84</v>
      </c>
      <c r="E875" s="109">
        <v>4359900</v>
      </c>
      <c r="F875" s="109"/>
      <c r="G875" s="109" t="s">
        <v>456</v>
      </c>
      <c r="H875" s="110">
        <f t="shared" si="152"/>
        <v>104614.6</v>
      </c>
      <c r="I875" s="110">
        <f>SUM(I876+I877)</f>
        <v>44862.5</v>
      </c>
      <c r="J875" s="110">
        <f>SUM(J876)</f>
        <v>59752.1</v>
      </c>
    </row>
    <row r="876" spans="1:10" s="19" customFormat="1" ht="31.5" x14ac:dyDescent="0.25">
      <c r="A876" s="108" t="s">
        <v>521</v>
      </c>
      <c r="B876" s="109" t="s">
        <v>516</v>
      </c>
      <c r="C876" s="109" t="s">
        <v>69</v>
      </c>
      <c r="D876" s="109" t="s">
        <v>84</v>
      </c>
      <c r="E876" s="109">
        <v>4359900</v>
      </c>
      <c r="F876" s="109"/>
      <c r="G876" s="109">
        <v>621</v>
      </c>
      <c r="H876" s="110">
        <f>SUM(I876+J876)</f>
        <v>102886.79999999999</v>
      </c>
      <c r="I876" s="110">
        <v>43134.7</v>
      </c>
      <c r="J876" s="110">
        <v>59752.1</v>
      </c>
    </row>
    <row r="877" spans="1:10" s="19" customFormat="1" ht="15.75" x14ac:dyDescent="0.25">
      <c r="A877" s="108" t="s">
        <v>459</v>
      </c>
      <c r="B877" s="109" t="s">
        <v>516</v>
      </c>
      <c r="C877" s="109" t="s">
        <v>69</v>
      </c>
      <c r="D877" s="109" t="s">
        <v>84</v>
      </c>
      <c r="E877" s="109">
        <v>4359900</v>
      </c>
      <c r="F877" s="109"/>
      <c r="G877" s="109">
        <v>622</v>
      </c>
      <c r="H877" s="110">
        <f>SUM(I877:J877)</f>
        <v>1727.8</v>
      </c>
      <c r="I877" s="110">
        <v>1727.8</v>
      </c>
      <c r="J877" s="110"/>
    </row>
    <row r="878" spans="1:10" s="107" customFormat="1" ht="47.25" x14ac:dyDescent="0.25">
      <c r="A878" s="105" t="s">
        <v>529</v>
      </c>
      <c r="B878" s="104" t="s">
        <v>516</v>
      </c>
      <c r="C878" s="104" t="s">
        <v>69</v>
      </c>
      <c r="D878" s="104" t="s">
        <v>84</v>
      </c>
      <c r="E878" s="104">
        <v>4520000</v>
      </c>
      <c r="F878" s="104"/>
      <c r="G878" s="104"/>
      <c r="H878" s="26">
        <f t="shared" si="152"/>
        <v>30528.600000000002</v>
      </c>
      <c r="I878" s="26">
        <f>SUM(I879)</f>
        <v>30438.9</v>
      </c>
      <c r="J878" s="26">
        <f>SUM(J879)</f>
        <v>89.7</v>
      </c>
    </row>
    <row r="879" spans="1:10" s="107" customFormat="1" ht="15.75" x14ac:dyDescent="0.25">
      <c r="A879" s="105" t="s">
        <v>346</v>
      </c>
      <c r="B879" s="104" t="s">
        <v>516</v>
      </c>
      <c r="C879" s="104" t="s">
        <v>69</v>
      </c>
      <c r="D879" s="104" t="s">
        <v>84</v>
      </c>
      <c r="E879" s="104">
        <v>4529900</v>
      </c>
      <c r="F879" s="104"/>
      <c r="G879" s="104"/>
      <c r="H879" s="26">
        <f t="shared" si="152"/>
        <v>30528.600000000002</v>
      </c>
      <c r="I879" s="26">
        <f>SUM(I880+I886+I892)</f>
        <v>30438.9</v>
      </c>
      <c r="J879" s="26">
        <f>SUM(J880+J886+J892)</f>
        <v>89.7</v>
      </c>
    </row>
    <row r="880" spans="1:10" s="107" customFormat="1" ht="47.25" x14ac:dyDescent="0.25">
      <c r="A880" s="105" t="s">
        <v>529</v>
      </c>
      <c r="B880" s="104" t="s">
        <v>516</v>
      </c>
      <c r="C880" s="104" t="s">
        <v>69</v>
      </c>
      <c r="D880" s="104" t="s">
        <v>84</v>
      </c>
      <c r="E880" s="104">
        <v>4529901</v>
      </c>
      <c r="F880" s="104"/>
      <c r="G880" s="104"/>
      <c r="H880" s="26">
        <f t="shared" si="152"/>
        <v>4865.8</v>
      </c>
      <c r="I880" s="26">
        <f>I881+I884</f>
        <v>4865.8</v>
      </c>
      <c r="J880" s="134"/>
    </row>
    <row r="881" spans="1:10" s="19" customFormat="1" ht="15.75" x14ac:dyDescent="0.25">
      <c r="A881" s="108" t="s">
        <v>827</v>
      </c>
      <c r="B881" s="109" t="s">
        <v>516</v>
      </c>
      <c r="C881" s="109" t="s">
        <v>69</v>
      </c>
      <c r="D881" s="109" t="s">
        <v>84</v>
      </c>
      <c r="E881" s="109">
        <v>4529901</v>
      </c>
      <c r="F881" s="109"/>
      <c r="G881" s="109" t="s">
        <v>595</v>
      </c>
      <c r="H881" s="110">
        <f t="shared" si="152"/>
        <v>4820</v>
      </c>
      <c r="I881" s="110">
        <f>SUM(I882:I883)</f>
        <v>4820</v>
      </c>
      <c r="J881" s="127"/>
    </row>
    <row r="882" spans="1:10" s="19" customFormat="1" ht="15.75" x14ac:dyDescent="0.25">
      <c r="A882" s="108" t="s">
        <v>828</v>
      </c>
      <c r="B882" s="109" t="s">
        <v>516</v>
      </c>
      <c r="C882" s="109" t="s">
        <v>69</v>
      </c>
      <c r="D882" s="109" t="s">
        <v>84</v>
      </c>
      <c r="E882" s="109">
        <v>4529901</v>
      </c>
      <c r="F882" s="109"/>
      <c r="G882" s="109" t="s">
        <v>596</v>
      </c>
      <c r="H882" s="110">
        <f t="shared" si="152"/>
        <v>4680</v>
      </c>
      <c r="I882" s="110">
        <v>4680</v>
      </c>
      <c r="J882" s="127"/>
    </row>
    <row r="883" spans="1:10" s="19" customFormat="1" ht="15.75" x14ac:dyDescent="0.25">
      <c r="A883" s="108" t="s">
        <v>351</v>
      </c>
      <c r="B883" s="109" t="s">
        <v>516</v>
      </c>
      <c r="C883" s="109" t="s">
        <v>69</v>
      </c>
      <c r="D883" s="109" t="s">
        <v>84</v>
      </c>
      <c r="E883" s="109">
        <v>4529901</v>
      </c>
      <c r="F883" s="109"/>
      <c r="G883" s="109" t="s">
        <v>597</v>
      </c>
      <c r="H883" s="110">
        <f t="shared" si="152"/>
        <v>140</v>
      </c>
      <c r="I883" s="110">
        <v>140</v>
      </c>
      <c r="J883" s="127"/>
    </row>
    <row r="884" spans="1:10" s="19" customFormat="1" ht="15.75" x14ac:dyDescent="0.25">
      <c r="A884" s="108" t="s">
        <v>392</v>
      </c>
      <c r="B884" s="109" t="s">
        <v>516</v>
      </c>
      <c r="C884" s="109" t="s">
        <v>69</v>
      </c>
      <c r="D884" s="109" t="s">
        <v>84</v>
      </c>
      <c r="E884" s="109">
        <v>4529901</v>
      </c>
      <c r="F884" s="109"/>
      <c r="G884" s="109">
        <v>240</v>
      </c>
      <c r="H884" s="110">
        <f t="shared" si="152"/>
        <v>45.8</v>
      </c>
      <c r="I884" s="110">
        <f>SUM(I885)</f>
        <v>45.8</v>
      </c>
      <c r="J884" s="127"/>
    </row>
    <row r="885" spans="1:10" s="19" customFormat="1" ht="15.75" x14ac:dyDescent="0.25">
      <c r="A885" s="108" t="s">
        <v>393</v>
      </c>
      <c r="B885" s="109" t="s">
        <v>516</v>
      </c>
      <c r="C885" s="109" t="s">
        <v>69</v>
      </c>
      <c r="D885" s="109" t="s">
        <v>84</v>
      </c>
      <c r="E885" s="109">
        <v>4529901</v>
      </c>
      <c r="F885" s="109"/>
      <c r="G885" s="109">
        <v>244</v>
      </c>
      <c r="H885" s="110">
        <f t="shared" si="152"/>
        <v>45.8</v>
      </c>
      <c r="I885" s="110">
        <v>45.8</v>
      </c>
      <c r="J885" s="127"/>
    </row>
    <row r="886" spans="1:10" s="107" customFormat="1" ht="47.25" x14ac:dyDescent="0.25">
      <c r="A886" s="105" t="s">
        <v>529</v>
      </c>
      <c r="B886" s="104" t="s">
        <v>516</v>
      </c>
      <c r="C886" s="104" t="s">
        <v>69</v>
      </c>
      <c r="D886" s="104" t="s">
        <v>84</v>
      </c>
      <c r="E886" s="104">
        <v>4529902</v>
      </c>
      <c r="F886" s="104"/>
      <c r="G886" s="104"/>
      <c r="H886" s="26">
        <f t="shared" si="152"/>
        <v>17441.7</v>
      </c>
      <c r="I886" s="26">
        <f>I887+I890</f>
        <v>17352</v>
      </c>
      <c r="J886" s="26">
        <f>J890</f>
        <v>89.7</v>
      </c>
    </row>
    <row r="887" spans="1:10" s="19" customFormat="1" ht="15.75" x14ac:dyDescent="0.25">
      <c r="A887" s="108" t="s">
        <v>827</v>
      </c>
      <c r="B887" s="109" t="s">
        <v>516</v>
      </c>
      <c r="C887" s="109" t="s">
        <v>69</v>
      </c>
      <c r="D887" s="109" t="s">
        <v>84</v>
      </c>
      <c r="E887" s="109">
        <v>4529902</v>
      </c>
      <c r="F887" s="109"/>
      <c r="G887" s="109" t="s">
        <v>595</v>
      </c>
      <c r="H887" s="110">
        <f t="shared" si="152"/>
        <v>16911</v>
      </c>
      <c r="I887" s="110">
        <f>SUM(I888:I889)</f>
        <v>16911</v>
      </c>
      <c r="J887" s="127"/>
    </row>
    <row r="888" spans="1:10" s="19" customFormat="1" ht="15.75" x14ac:dyDescent="0.25">
      <c r="A888" s="108" t="s">
        <v>828</v>
      </c>
      <c r="B888" s="109" t="s">
        <v>516</v>
      </c>
      <c r="C888" s="109" t="s">
        <v>69</v>
      </c>
      <c r="D888" s="109" t="s">
        <v>84</v>
      </c>
      <c r="E888" s="109">
        <v>4529902</v>
      </c>
      <c r="F888" s="109"/>
      <c r="G888" s="109" t="s">
        <v>596</v>
      </c>
      <c r="H888" s="110">
        <f t="shared" si="152"/>
        <v>16206</v>
      </c>
      <c r="I888" s="110">
        <v>16206</v>
      </c>
      <c r="J888" s="127"/>
    </row>
    <row r="889" spans="1:10" s="19" customFormat="1" ht="15.75" x14ac:dyDescent="0.25">
      <c r="A889" s="108" t="s">
        <v>351</v>
      </c>
      <c r="B889" s="109" t="s">
        <v>516</v>
      </c>
      <c r="C889" s="109" t="s">
        <v>69</v>
      </c>
      <c r="D889" s="109" t="s">
        <v>84</v>
      </c>
      <c r="E889" s="109">
        <v>4529902</v>
      </c>
      <c r="F889" s="109"/>
      <c r="G889" s="109" t="s">
        <v>597</v>
      </c>
      <c r="H889" s="110">
        <f t="shared" si="152"/>
        <v>705</v>
      </c>
      <c r="I889" s="110">
        <v>705</v>
      </c>
      <c r="J889" s="127"/>
    </row>
    <row r="890" spans="1:10" s="19" customFormat="1" ht="20.25" customHeight="1" x14ac:dyDescent="0.25">
      <c r="A890" s="108" t="s">
        <v>392</v>
      </c>
      <c r="B890" s="109" t="s">
        <v>516</v>
      </c>
      <c r="C890" s="109" t="s">
        <v>69</v>
      </c>
      <c r="D890" s="109" t="s">
        <v>84</v>
      </c>
      <c r="E890" s="109">
        <v>4529902</v>
      </c>
      <c r="F890" s="109"/>
      <c r="G890" s="109">
        <v>240</v>
      </c>
      <c r="H890" s="110">
        <f t="shared" si="152"/>
        <v>530.70000000000005</v>
      </c>
      <c r="I890" s="110">
        <f>I891</f>
        <v>441</v>
      </c>
      <c r="J890" s="127">
        <f>SUM(J891)</f>
        <v>89.7</v>
      </c>
    </row>
    <row r="891" spans="1:10" s="19" customFormat="1" ht="22.5" customHeight="1" x14ac:dyDescent="0.25">
      <c r="A891" s="108" t="s">
        <v>393</v>
      </c>
      <c r="B891" s="109" t="s">
        <v>516</v>
      </c>
      <c r="C891" s="109" t="s">
        <v>69</v>
      </c>
      <c r="D891" s="109" t="s">
        <v>84</v>
      </c>
      <c r="E891" s="109">
        <v>4529902</v>
      </c>
      <c r="F891" s="109"/>
      <c r="G891" s="109">
        <v>244</v>
      </c>
      <c r="H891" s="110">
        <f t="shared" si="152"/>
        <v>530.70000000000005</v>
      </c>
      <c r="I891" s="110">
        <v>441</v>
      </c>
      <c r="J891" s="127">
        <v>89.7</v>
      </c>
    </row>
    <row r="892" spans="1:10" s="107" customFormat="1" ht="32.25" customHeight="1" x14ac:dyDescent="0.25">
      <c r="A892" s="105" t="s">
        <v>529</v>
      </c>
      <c r="B892" s="104" t="s">
        <v>516</v>
      </c>
      <c r="C892" s="104" t="s">
        <v>69</v>
      </c>
      <c r="D892" s="104" t="s">
        <v>84</v>
      </c>
      <c r="E892" s="104">
        <v>4529903</v>
      </c>
      <c r="F892" s="104"/>
      <c r="G892" s="104"/>
      <c r="H892" s="26">
        <f t="shared" si="152"/>
        <v>8221.1</v>
      </c>
      <c r="I892" s="26">
        <f>I893+I896+I898</f>
        <v>8221.1</v>
      </c>
      <c r="J892" s="134"/>
    </row>
    <row r="893" spans="1:10" s="19" customFormat="1" ht="15.75" x14ac:dyDescent="0.25">
      <c r="A893" s="108" t="s">
        <v>827</v>
      </c>
      <c r="B893" s="109" t="s">
        <v>516</v>
      </c>
      <c r="C893" s="109" t="s">
        <v>69</v>
      </c>
      <c r="D893" s="109" t="s">
        <v>84</v>
      </c>
      <c r="E893" s="109">
        <v>4529903</v>
      </c>
      <c r="F893" s="109"/>
      <c r="G893" s="109" t="s">
        <v>595</v>
      </c>
      <c r="H893" s="110">
        <f t="shared" si="152"/>
        <v>7772</v>
      </c>
      <c r="I893" s="110">
        <f>SUM(I894:I895)</f>
        <v>7772</v>
      </c>
      <c r="J893" s="127"/>
    </row>
    <row r="894" spans="1:10" s="19" customFormat="1" ht="15.75" x14ac:dyDescent="0.25">
      <c r="A894" s="108" t="s">
        <v>828</v>
      </c>
      <c r="B894" s="109" t="s">
        <v>516</v>
      </c>
      <c r="C894" s="109" t="s">
        <v>69</v>
      </c>
      <c r="D894" s="109" t="s">
        <v>84</v>
      </c>
      <c r="E894" s="109">
        <v>4529903</v>
      </c>
      <c r="F894" s="109"/>
      <c r="G894" s="109" t="s">
        <v>596</v>
      </c>
      <c r="H894" s="110">
        <f t="shared" si="152"/>
        <v>7522</v>
      </c>
      <c r="I894" s="110">
        <v>7522</v>
      </c>
      <c r="J894" s="127"/>
    </row>
    <row r="895" spans="1:10" s="19" customFormat="1" ht="15.75" x14ac:dyDescent="0.25">
      <c r="A895" s="108" t="s">
        <v>351</v>
      </c>
      <c r="B895" s="109" t="s">
        <v>516</v>
      </c>
      <c r="C895" s="109" t="s">
        <v>69</v>
      </c>
      <c r="D895" s="109" t="s">
        <v>84</v>
      </c>
      <c r="E895" s="109">
        <v>4529903</v>
      </c>
      <c r="F895" s="109"/>
      <c r="G895" s="109" t="s">
        <v>597</v>
      </c>
      <c r="H895" s="110">
        <f t="shared" si="152"/>
        <v>250</v>
      </c>
      <c r="I895" s="110">
        <v>250</v>
      </c>
      <c r="J895" s="127"/>
    </row>
    <row r="896" spans="1:10" s="19" customFormat="1" ht="15.75" x14ac:dyDescent="0.25">
      <c r="A896" s="108" t="s">
        <v>392</v>
      </c>
      <c r="B896" s="109" t="s">
        <v>516</v>
      </c>
      <c r="C896" s="109" t="s">
        <v>69</v>
      </c>
      <c r="D896" s="109" t="s">
        <v>84</v>
      </c>
      <c r="E896" s="109">
        <v>4529903</v>
      </c>
      <c r="F896" s="109"/>
      <c r="G896" s="109">
        <v>240</v>
      </c>
      <c r="H896" s="110">
        <f t="shared" si="152"/>
        <v>432.1</v>
      </c>
      <c r="I896" s="110">
        <f>SUM(I897)</f>
        <v>432.1</v>
      </c>
      <c r="J896" s="127"/>
    </row>
    <row r="897" spans="1:10" s="19" customFormat="1" ht="15.75" x14ac:dyDescent="0.25">
      <c r="A897" s="108" t="s">
        <v>393</v>
      </c>
      <c r="B897" s="109" t="s">
        <v>516</v>
      </c>
      <c r="C897" s="109" t="s">
        <v>69</v>
      </c>
      <c r="D897" s="109" t="s">
        <v>84</v>
      </c>
      <c r="E897" s="109">
        <v>4529903</v>
      </c>
      <c r="F897" s="109"/>
      <c r="G897" s="109">
        <v>244</v>
      </c>
      <c r="H897" s="110">
        <f t="shared" si="152"/>
        <v>432.1</v>
      </c>
      <c r="I897" s="110">
        <v>432.1</v>
      </c>
      <c r="J897" s="127"/>
    </row>
    <row r="898" spans="1:10" s="19" customFormat="1" ht="15.75" x14ac:dyDescent="0.25">
      <c r="A898" s="111" t="s">
        <v>356</v>
      </c>
      <c r="B898" s="109" t="s">
        <v>516</v>
      </c>
      <c r="C898" s="109" t="s">
        <v>69</v>
      </c>
      <c r="D898" s="109" t="s">
        <v>84</v>
      </c>
      <c r="E898" s="109">
        <v>4529903</v>
      </c>
      <c r="F898" s="109"/>
      <c r="G898" s="109">
        <v>850</v>
      </c>
      <c r="H898" s="110">
        <f t="shared" si="152"/>
        <v>17</v>
      </c>
      <c r="I898" s="110">
        <f>SUM(I899)</f>
        <v>17</v>
      </c>
      <c r="J898" s="127"/>
    </row>
    <row r="899" spans="1:10" s="19" customFormat="1" ht="15.75" x14ac:dyDescent="0.25">
      <c r="A899" s="111" t="s">
        <v>357</v>
      </c>
      <c r="B899" s="109" t="s">
        <v>516</v>
      </c>
      <c r="C899" s="109" t="s">
        <v>69</v>
      </c>
      <c r="D899" s="109" t="s">
        <v>84</v>
      </c>
      <c r="E899" s="109">
        <v>4529903</v>
      </c>
      <c r="F899" s="109"/>
      <c r="G899" s="109">
        <v>852</v>
      </c>
      <c r="H899" s="110">
        <f t="shared" si="152"/>
        <v>17</v>
      </c>
      <c r="I899" s="110">
        <v>17</v>
      </c>
      <c r="J899" s="127"/>
    </row>
    <row r="900" spans="1:10" s="107" customFormat="1" ht="15.75" x14ac:dyDescent="0.25">
      <c r="A900" s="105" t="s">
        <v>410</v>
      </c>
      <c r="B900" s="104" t="s">
        <v>516</v>
      </c>
      <c r="C900" s="104" t="s">
        <v>69</v>
      </c>
      <c r="D900" s="104" t="s">
        <v>84</v>
      </c>
      <c r="E900" s="104">
        <v>5220000</v>
      </c>
      <c r="F900" s="104"/>
      <c r="G900" s="104"/>
      <c r="H900" s="26">
        <f t="shared" si="152"/>
        <v>262.3</v>
      </c>
      <c r="I900" s="26"/>
      <c r="J900" s="134">
        <f>J903+J905</f>
        <v>262.3</v>
      </c>
    </row>
    <row r="901" spans="1:10" s="19" customFormat="1" ht="15.75" hidden="1" x14ac:dyDescent="0.25">
      <c r="A901" s="108" t="s">
        <v>393</v>
      </c>
      <c r="B901" s="109" t="s">
        <v>516</v>
      </c>
      <c r="C901" s="109" t="s">
        <v>69</v>
      </c>
      <c r="D901" s="109" t="s">
        <v>84</v>
      </c>
      <c r="E901" s="109">
        <v>5222800</v>
      </c>
      <c r="F901" s="109"/>
      <c r="G901" s="109">
        <v>244</v>
      </c>
      <c r="H901" s="26">
        <f t="shared" si="152"/>
        <v>0</v>
      </c>
      <c r="I901" s="110"/>
      <c r="J901" s="127"/>
    </row>
    <row r="902" spans="1:10" s="19" customFormat="1" ht="15.75" hidden="1" x14ac:dyDescent="0.25">
      <c r="A902" s="108" t="s">
        <v>393</v>
      </c>
      <c r="B902" s="109" t="s">
        <v>516</v>
      </c>
      <c r="C902" s="109" t="s">
        <v>69</v>
      </c>
      <c r="D902" s="109" t="s">
        <v>84</v>
      </c>
      <c r="E902" s="109">
        <v>5222800</v>
      </c>
      <c r="F902" s="109"/>
      <c r="G902" s="109">
        <v>244</v>
      </c>
      <c r="H902" s="26">
        <f t="shared" si="152"/>
        <v>0</v>
      </c>
      <c r="I902" s="110"/>
      <c r="J902" s="127"/>
    </row>
    <row r="903" spans="1:10" s="19" customFormat="1" ht="15.75" x14ac:dyDescent="0.25">
      <c r="A903" s="108" t="s">
        <v>605</v>
      </c>
      <c r="B903" s="109" t="s">
        <v>516</v>
      </c>
      <c r="C903" s="109" t="s">
        <v>69</v>
      </c>
      <c r="D903" s="109" t="s">
        <v>84</v>
      </c>
      <c r="E903" s="109" t="s">
        <v>655</v>
      </c>
      <c r="F903" s="109"/>
      <c r="G903" s="109" t="s">
        <v>834</v>
      </c>
      <c r="H903" s="110">
        <f t="shared" si="152"/>
        <v>56</v>
      </c>
      <c r="I903" s="110"/>
      <c r="J903" s="127">
        <f>J904</f>
        <v>56</v>
      </c>
    </row>
    <row r="904" spans="1:10" s="19" customFormat="1" ht="15.75" x14ac:dyDescent="0.25">
      <c r="A904" s="108" t="s">
        <v>351</v>
      </c>
      <c r="B904" s="109" t="s">
        <v>516</v>
      </c>
      <c r="C904" s="109" t="s">
        <v>69</v>
      </c>
      <c r="D904" s="109" t="s">
        <v>84</v>
      </c>
      <c r="E904" s="109">
        <v>5225601</v>
      </c>
      <c r="F904" s="109"/>
      <c r="G904" s="109" t="s">
        <v>705</v>
      </c>
      <c r="H904" s="110">
        <f t="shared" si="152"/>
        <v>56</v>
      </c>
      <c r="I904" s="110"/>
      <c r="J904" s="127">
        <v>56</v>
      </c>
    </row>
    <row r="905" spans="1:10" s="19" customFormat="1" ht="15.75" x14ac:dyDescent="0.25">
      <c r="A905" s="108" t="s">
        <v>392</v>
      </c>
      <c r="B905" s="109" t="s">
        <v>516</v>
      </c>
      <c r="C905" s="109" t="s">
        <v>69</v>
      </c>
      <c r="D905" s="109" t="s">
        <v>84</v>
      </c>
      <c r="E905" s="109" t="s">
        <v>655</v>
      </c>
      <c r="F905" s="109"/>
      <c r="G905" s="109" t="s">
        <v>400</v>
      </c>
      <c r="H905" s="110">
        <f t="shared" si="152"/>
        <v>206.3</v>
      </c>
      <c r="I905" s="110"/>
      <c r="J905" s="127">
        <f>SUM(J906:J906)</f>
        <v>206.3</v>
      </c>
    </row>
    <row r="906" spans="1:10" s="19" customFormat="1" ht="15.75" x14ac:dyDescent="0.25">
      <c r="A906" s="108" t="s">
        <v>393</v>
      </c>
      <c r="B906" s="109" t="s">
        <v>516</v>
      </c>
      <c r="C906" s="109" t="s">
        <v>69</v>
      </c>
      <c r="D906" s="109" t="s">
        <v>84</v>
      </c>
      <c r="E906" s="109">
        <v>5225601</v>
      </c>
      <c r="F906" s="109"/>
      <c r="G906" s="109">
        <v>244</v>
      </c>
      <c r="H906" s="110">
        <f t="shared" si="152"/>
        <v>206.3</v>
      </c>
      <c r="I906" s="110"/>
      <c r="J906" s="127">
        <v>206.3</v>
      </c>
    </row>
    <row r="907" spans="1:10" s="107" customFormat="1" ht="15.75" x14ac:dyDescent="0.25">
      <c r="A907" s="67" t="s">
        <v>909</v>
      </c>
      <c r="B907" s="104" t="s">
        <v>516</v>
      </c>
      <c r="C907" s="104" t="s">
        <v>69</v>
      </c>
      <c r="D907" s="104" t="s">
        <v>84</v>
      </c>
      <c r="E907" s="104" t="s">
        <v>833</v>
      </c>
      <c r="F907" s="104"/>
      <c r="G907" s="104"/>
      <c r="H907" s="26">
        <f t="shared" si="152"/>
        <v>3291.8999999999996</v>
      </c>
      <c r="I907" s="26">
        <f>I910+I912+I914+I916</f>
        <v>3291.8999999999996</v>
      </c>
      <c r="J907" s="134"/>
    </row>
    <row r="908" spans="1:10" s="19" customFormat="1" ht="15.75" hidden="1" x14ac:dyDescent="0.25">
      <c r="A908" s="108" t="s">
        <v>392</v>
      </c>
      <c r="B908" s="109" t="s">
        <v>516</v>
      </c>
      <c r="C908" s="109" t="s">
        <v>69</v>
      </c>
      <c r="D908" s="109" t="s">
        <v>84</v>
      </c>
      <c r="E908" s="109">
        <v>7950100</v>
      </c>
      <c r="F908" s="109"/>
      <c r="G908" s="109" t="s">
        <v>400</v>
      </c>
      <c r="H908" s="26">
        <f t="shared" si="152"/>
        <v>0</v>
      </c>
      <c r="I908" s="110">
        <f>SUM(I909:I909)</f>
        <v>0</v>
      </c>
      <c r="J908" s="127"/>
    </row>
    <row r="909" spans="1:10" s="19" customFormat="1" ht="15.75" hidden="1" x14ac:dyDescent="0.25">
      <c r="A909" s="108" t="s">
        <v>393</v>
      </c>
      <c r="B909" s="109" t="s">
        <v>516</v>
      </c>
      <c r="C909" s="109" t="s">
        <v>69</v>
      </c>
      <c r="D909" s="109" t="s">
        <v>84</v>
      </c>
      <c r="E909" s="109">
        <v>7950117</v>
      </c>
      <c r="F909" s="109"/>
      <c r="G909" s="109" t="s">
        <v>395</v>
      </c>
      <c r="H909" s="26">
        <f t="shared" si="152"/>
        <v>0</v>
      </c>
      <c r="I909" s="110">
        <f>SUM('[2]свод 2012'!U415)</f>
        <v>0</v>
      </c>
      <c r="J909" s="127"/>
    </row>
    <row r="910" spans="1:10" s="19" customFormat="1" ht="15.75" x14ac:dyDescent="0.25">
      <c r="A910" s="108" t="s">
        <v>827</v>
      </c>
      <c r="B910" s="109" t="s">
        <v>516</v>
      </c>
      <c r="C910" s="109" t="s">
        <v>69</v>
      </c>
      <c r="D910" s="109" t="s">
        <v>84</v>
      </c>
      <c r="E910" s="109" t="s">
        <v>833</v>
      </c>
      <c r="F910" s="109"/>
      <c r="G910" s="109" t="s">
        <v>595</v>
      </c>
      <c r="H910" s="110">
        <f t="shared" si="152"/>
        <v>33.6</v>
      </c>
      <c r="I910" s="110">
        <f>I911</f>
        <v>33.6</v>
      </c>
      <c r="J910" s="127"/>
    </row>
    <row r="911" spans="1:10" s="19" customFormat="1" ht="15.75" x14ac:dyDescent="0.25">
      <c r="A911" s="108" t="s">
        <v>351</v>
      </c>
      <c r="B911" s="109" t="s">
        <v>516</v>
      </c>
      <c r="C911" s="109" t="s">
        <v>69</v>
      </c>
      <c r="D911" s="109" t="s">
        <v>84</v>
      </c>
      <c r="E911" s="109" t="s">
        <v>833</v>
      </c>
      <c r="F911" s="109"/>
      <c r="G911" s="109" t="s">
        <v>597</v>
      </c>
      <c r="H911" s="110">
        <f t="shared" si="152"/>
        <v>33.6</v>
      </c>
      <c r="I911" s="110">
        <v>33.6</v>
      </c>
      <c r="J911" s="127"/>
    </row>
    <row r="912" spans="1:10" s="19" customFormat="1" ht="15.75" x14ac:dyDescent="0.25">
      <c r="A912" s="108" t="s">
        <v>392</v>
      </c>
      <c r="B912" s="109" t="s">
        <v>516</v>
      </c>
      <c r="C912" s="109" t="s">
        <v>69</v>
      </c>
      <c r="D912" s="109" t="s">
        <v>84</v>
      </c>
      <c r="E912" s="109">
        <v>7950203</v>
      </c>
      <c r="F912" s="109"/>
      <c r="G912" s="109" t="s">
        <v>400</v>
      </c>
      <c r="H912" s="110">
        <f t="shared" si="152"/>
        <v>2730.7</v>
      </c>
      <c r="I912" s="110">
        <f>SUM(I913)</f>
        <v>2730.7</v>
      </c>
      <c r="J912" s="127"/>
    </row>
    <row r="913" spans="1:10" s="19" customFormat="1" ht="15.75" x14ac:dyDescent="0.25">
      <c r="A913" s="108" t="s">
        <v>393</v>
      </c>
      <c r="B913" s="109" t="s">
        <v>516</v>
      </c>
      <c r="C913" s="109" t="s">
        <v>69</v>
      </c>
      <c r="D913" s="109" t="s">
        <v>84</v>
      </c>
      <c r="E913" s="109">
        <v>7950203</v>
      </c>
      <c r="F913" s="109"/>
      <c r="G913" s="109" t="s">
        <v>395</v>
      </c>
      <c r="H913" s="110">
        <f>SUM(I913:J913)</f>
        <v>2730.7</v>
      </c>
      <c r="I913" s="110">
        <v>2730.7</v>
      </c>
      <c r="J913" s="127"/>
    </row>
    <row r="914" spans="1:10" s="19" customFormat="1" ht="15.75" x14ac:dyDescent="0.25">
      <c r="A914" s="108" t="s">
        <v>406</v>
      </c>
      <c r="B914" s="109" t="s">
        <v>516</v>
      </c>
      <c r="C914" s="109" t="s">
        <v>69</v>
      </c>
      <c r="D914" s="109" t="s">
        <v>84</v>
      </c>
      <c r="E914" s="109">
        <v>7950203</v>
      </c>
      <c r="F914" s="109"/>
      <c r="G914" s="109" t="s">
        <v>422</v>
      </c>
      <c r="H914" s="110">
        <f t="shared" ref="H914:H915" si="153">SUM(I914:J914)</f>
        <v>200</v>
      </c>
      <c r="I914" s="110">
        <f>I915</f>
        <v>200</v>
      </c>
      <c r="J914" s="127"/>
    </row>
    <row r="915" spans="1:10" s="19" customFormat="1" ht="15.75" x14ac:dyDescent="0.25">
      <c r="A915" s="108" t="s">
        <v>408</v>
      </c>
      <c r="B915" s="109" t="s">
        <v>516</v>
      </c>
      <c r="C915" s="109" t="s">
        <v>69</v>
      </c>
      <c r="D915" s="109" t="s">
        <v>84</v>
      </c>
      <c r="E915" s="109">
        <v>7950203</v>
      </c>
      <c r="F915" s="109"/>
      <c r="G915" s="109" t="s">
        <v>409</v>
      </c>
      <c r="H915" s="110">
        <f t="shared" si="153"/>
        <v>200</v>
      </c>
      <c r="I915" s="110">
        <v>200</v>
      </c>
      <c r="J915" s="127"/>
    </row>
    <row r="916" spans="1:10" s="19" customFormat="1" ht="15.75" x14ac:dyDescent="0.25">
      <c r="A916" s="108" t="s">
        <v>829</v>
      </c>
      <c r="B916" s="109" t="s">
        <v>516</v>
      </c>
      <c r="C916" s="109" t="s">
        <v>69</v>
      </c>
      <c r="D916" s="109" t="s">
        <v>84</v>
      </c>
      <c r="E916" s="109">
        <v>7950203</v>
      </c>
      <c r="F916" s="109"/>
      <c r="G916" s="109" t="s">
        <v>456</v>
      </c>
      <c r="H916" s="110">
        <f t="shared" ref="H916:H917" si="154">SUM(I916:J916)</f>
        <v>327.60000000000002</v>
      </c>
      <c r="I916" s="110">
        <f>I917</f>
        <v>327.60000000000002</v>
      </c>
      <c r="J916" s="127"/>
    </row>
    <row r="917" spans="1:10" s="19" customFormat="1" ht="15.75" x14ac:dyDescent="0.25">
      <c r="A917" s="108" t="s">
        <v>459</v>
      </c>
      <c r="B917" s="109" t="s">
        <v>516</v>
      </c>
      <c r="C917" s="109" t="s">
        <v>69</v>
      </c>
      <c r="D917" s="109" t="s">
        <v>84</v>
      </c>
      <c r="E917" s="109">
        <v>7950203</v>
      </c>
      <c r="F917" s="109"/>
      <c r="G917" s="109" t="s">
        <v>460</v>
      </c>
      <c r="H917" s="110">
        <f t="shared" si="154"/>
        <v>327.60000000000002</v>
      </c>
      <c r="I917" s="110">
        <v>327.60000000000002</v>
      </c>
      <c r="J917" s="127"/>
    </row>
    <row r="918" spans="1:10" s="107" customFormat="1" ht="15.75" x14ac:dyDescent="0.25">
      <c r="A918" s="128" t="s">
        <v>252</v>
      </c>
      <c r="B918" s="104" t="s">
        <v>516</v>
      </c>
      <c r="C918" s="104">
        <v>10</v>
      </c>
      <c r="D918" s="104"/>
      <c r="E918" s="104"/>
      <c r="F918" s="104"/>
      <c r="G918" s="104"/>
      <c r="H918" s="26">
        <f t="shared" si="152"/>
        <v>14238</v>
      </c>
      <c r="I918" s="26"/>
      <c r="J918" s="26">
        <f>SUM(J919)</f>
        <v>14238</v>
      </c>
    </row>
    <row r="919" spans="1:10" s="19" customFormat="1" ht="15.75" x14ac:dyDescent="0.25">
      <c r="A919" s="105" t="s">
        <v>255</v>
      </c>
      <c r="B919" s="104" t="s">
        <v>516</v>
      </c>
      <c r="C919" s="104">
        <v>10</v>
      </c>
      <c r="D919" s="104" t="s">
        <v>61</v>
      </c>
      <c r="E919" s="109"/>
      <c r="F919" s="109"/>
      <c r="G919" s="109"/>
      <c r="H919" s="26">
        <f t="shared" si="152"/>
        <v>14238</v>
      </c>
      <c r="I919" s="110"/>
      <c r="J919" s="26">
        <f>J920</f>
        <v>14238</v>
      </c>
    </row>
    <row r="920" spans="1:10" s="19" customFormat="1" ht="47.25" x14ac:dyDescent="0.25">
      <c r="A920" s="108" t="s">
        <v>530</v>
      </c>
      <c r="B920" s="109" t="s">
        <v>516</v>
      </c>
      <c r="C920" s="109">
        <v>10</v>
      </c>
      <c r="D920" s="109" t="s">
        <v>61</v>
      </c>
      <c r="E920" s="109">
        <v>5201002</v>
      </c>
      <c r="F920" s="109"/>
      <c r="G920" s="109" t="s">
        <v>237</v>
      </c>
      <c r="H920" s="110">
        <f t="shared" si="152"/>
        <v>14238</v>
      </c>
      <c r="I920" s="110"/>
      <c r="J920" s="110">
        <f>J921</f>
        <v>14238</v>
      </c>
    </row>
    <row r="921" spans="1:10" s="19" customFormat="1" ht="15.75" x14ac:dyDescent="0.25">
      <c r="A921" s="108" t="s">
        <v>478</v>
      </c>
      <c r="B921" s="109" t="s">
        <v>516</v>
      </c>
      <c r="C921" s="109">
        <v>10</v>
      </c>
      <c r="D921" s="109" t="s">
        <v>61</v>
      </c>
      <c r="E921" s="109">
        <v>5201002</v>
      </c>
      <c r="F921" s="109"/>
      <c r="G921" s="109">
        <v>320</v>
      </c>
      <c r="H921" s="110">
        <f>SUM(I921:J921)</f>
        <v>14238</v>
      </c>
      <c r="I921" s="110"/>
      <c r="J921" s="110">
        <f>J922</f>
        <v>14238</v>
      </c>
    </row>
    <row r="922" spans="1:10" s="19" customFormat="1" ht="17.25" customHeight="1" x14ac:dyDescent="0.25">
      <c r="A922" s="108" t="s">
        <v>487</v>
      </c>
      <c r="B922" s="109" t="s">
        <v>516</v>
      </c>
      <c r="C922" s="109">
        <v>10</v>
      </c>
      <c r="D922" s="109" t="s">
        <v>61</v>
      </c>
      <c r="E922" s="109">
        <v>5201002</v>
      </c>
      <c r="F922" s="109"/>
      <c r="G922" s="109">
        <v>321</v>
      </c>
      <c r="H922" s="110">
        <f>SUM(I922:J922)</f>
        <v>14238</v>
      </c>
      <c r="I922" s="110"/>
      <c r="J922" s="110">
        <v>14238</v>
      </c>
    </row>
    <row r="923" spans="1:10" s="107" customFormat="1" ht="15.75" x14ac:dyDescent="0.25">
      <c r="A923" s="105" t="s">
        <v>531</v>
      </c>
      <c r="B923" s="104" t="s">
        <v>532</v>
      </c>
      <c r="C923" s="104" t="s">
        <v>237</v>
      </c>
      <c r="D923" s="104" t="s">
        <v>237</v>
      </c>
      <c r="E923" s="104" t="s">
        <v>237</v>
      </c>
      <c r="F923" s="104"/>
      <c r="G923" s="104" t="s">
        <v>237</v>
      </c>
      <c r="H923" s="26">
        <f>SUM(H942+H971+H924)</f>
        <v>113351.8</v>
      </c>
      <c r="I923" s="26">
        <f>SUM(I942+I971+I924)</f>
        <v>108551.2</v>
      </c>
      <c r="J923" s="26">
        <f>SUM(J942+J971+J924)</f>
        <v>4800.5999999999995</v>
      </c>
    </row>
    <row r="924" spans="1:10" s="107" customFormat="1" ht="15.75" x14ac:dyDescent="0.25">
      <c r="A924" s="86" t="s">
        <v>245</v>
      </c>
      <c r="B924" s="104" t="s">
        <v>532</v>
      </c>
      <c r="C924" s="104" t="s">
        <v>61</v>
      </c>
      <c r="D924" s="104"/>
      <c r="E924" s="104"/>
      <c r="F924" s="104"/>
      <c r="G924" s="104"/>
      <c r="H924" s="26">
        <f>H925+H931</f>
        <v>645.40000000000009</v>
      </c>
      <c r="I924" s="26">
        <f t="shared" ref="I924:J924" si="155">I925+I931</f>
        <v>5.7</v>
      </c>
      <c r="J924" s="26">
        <f t="shared" si="155"/>
        <v>639.70000000000005</v>
      </c>
    </row>
    <row r="925" spans="1:10" s="107" customFormat="1" ht="15.75" x14ac:dyDescent="0.25">
      <c r="A925" s="86" t="s">
        <v>88</v>
      </c>
      <c r="B925" s="104" t="s">
        <v>532</v>
      </c>
      <c r="C925" s="104" t="s">
        <v>61</v>
      </c>
      <c r="D925" s="104" t="s">
        <v>55</v>
      </c>
      <c r="E925" s="104"/>
      <c r="F925" s="104"/>
      <c r="G925" s="104"/>
      <c r="H925" s="26">
        <f>H926</f>
        <v>72.800000000000011</v>
      </c>
      <c r="I925" s="26"/>
      <c r="J925" s="26">
        <f>J926</f>
        <v>72.800000000000011</v>
      </c>
    </row>
    <row r="926" spans="1:10" s="19" customFormat="1" ht="15.75" x14ac:dyDescent="0.25">
      <c r="A926" s="108" t="s">
        <v>569</v>
      </c>
      <c r="B926" s="109" t="s">
        <v>532</v>
      </c>
      <c r="C926" s="109" t="s">
        <v>61</v>
      </c>
      <c r="D926" s="109" t="s">
        <v>55</v>
      </c>
      <c r="E926" s="109" t="s">
        <v>568</v>
      </c>
      <c r="F926" s="109"/>
      <c r="G926" s="109"/>
      <c r="H926" s="110">
        <f t="shared" ref="H926:H941" si="156">SUM(I926:J926)</f>
        <v>72.800000000000011</v>
      </c>
      <c r="I926" s="110"/>
      <c r="J926" s="110">
        <f>J927+J929</f>
        <v>72.800000000000011</v>
      </c>
    </row>
    <row r="927" spans="1:10" s="19" customFormat="1" ht="15.75" x14ac:dyDescent="0.25">
      <c r="A927" s="108" t="s">
        <v>406</v>
      </c>
      <c r="B927" s="109" t="s">
        <v>532</v>
      </c>
      <c r="C927" s="109" t="s">
        <v>61</v>
      </c>
      <c r="D927" s="109" t="s">
        <v>55</v>
      </c>
      <c r="E927" s="109" t="s">
        <v>568</v>
      </c>
      <c r="F927" s="109"/>
      <c r="G927" s="109" t="s">
        <v>422</v>
      </c>
      <c r="H927" s="110">
        <f t="shared" si="156"/>
        <v>39.700000000000003</v>
      </c>
      <c r="I927" s="110"/>
      <c r="J927" s="110">
        <f>J928</f>
        <v>39.700000000000003</v>
      </c>
    </row>
    <row r="928" spans="1:10" s="19" customFormat="1" ht="15.75" x14ac:dyDescent="0.25">
      <c r="A928" s="108" t="s">
        <v>408</v>
      </c>
      <c r="B928" s="109" t="s">
        <v>532</v>
      </c>
      <c r="C928" s="109" t="s">
        <v>61</v>
      </c>
      <c r="D928" s="109" t="s">
        <v>55</v>
      </c>
      <c r="E928" s="109" t="s">
        <v>568</v>
      </c>
      <c r="F928" s="109"/>
      <c r="G928" s="109" t="s">
        <v>409</v>
      </c>
      <c r="H928" s="110">
        <f t="shared" si="156"/>
        <v>39.700000000000003</v>
      </c>
      <c r="I928" s="110"/>
      <c r="J928" s="110">
        <v>39.700000000000003</v>
      </c>
    </row>
    <row r="929" spans="1:10" s="19" customFormat="1" ht="15.75" x14ac:dyDescent="0.25">
      <c r="A929" s="108" t="s">
        <v>829</v>
      </c>
      <c r="B929" s="109" t="s">
        <v>532</v>
      </c>
      <c r="C929" s="109" t="s">
        <v>61</v>
      </c>
      <c r="D929" s="109" t="s">
        <v>55</v>
      </c>
      <c r="E929" s="109" t="s">
        <v>568</v>
      </c>
      <c r="F929" s="109"/>
      <c r="G929" s="109" t="s">
        <v>456</v>
      </c>
      <c r="H929" s="110">
        <f t="shared" si="156"/>
        <v>33.1</v>
      </c>
      <c r="I929" s="110"/>
      <c r="J929" s="110">
        <f>J930</f>
        <v>33.1</v>
      </c>
    </row>
    <row r="930" spans="1:10" s="19" customFormat="1" ht="15.75" x14ac:dyDescent="0.25">
      <c r="A930" s="108" t="s">
        <v>459</v>
      </c>
      <c r="B930" s="109" t="s">
        <v>532</v>
      </c>
      <c r="C930" s="109" t="s">
        <v>61</v>
      </c>
      <c r="D930" s="109" t="s">
        <v>55</v>
      </c>
      <c r="E930" s="109" t="s">
        <v>568</v>
      </c>
      <c r="F930" s="109"/>
      <c r="G930" s="109" t="s">
        <v>460</v>
      </c>
      <c r="H930" s="110">
        <f t="shared" si="156"/>
        <v>33.1</v>
      </c>
      <c r="I930" s="110"/>
      <c r="J930" s="110">
        <v>33.1</v>
      </c>
    </row>
    <row r="931" spans="1:10" s="107" customFormat="1" ht="15.75" x14ac:dyDescent="0.25">
      <c r="A931" s="105" t="s">
        <v>113</v>
      </c>
      <c r="B931" s="104" t="s">
        <v>532</v>
      </c>
      <c r="C931" s="104" t="s">
        <v>61</v>
      </c>
      <c r="D931" s="104" t="s">
        <v>114</v>
      </c>
      <c r="E931" s="104"/>
      <c r="F931" s="104"/>
      <c r="G931" s="104"/>
      <c r="H931" s="26">
        <f>H932+H937</f>
        <v>572.6</v>
      </c>
      <c r="I931" s="26">
        <f t="shared" ref="I931:J931" si="157">I932+I937</f>
        <v>5.7</v>
      </c>
      <c r="J931" s="26">
        <f t="shared" si="157"/>
        <v>566.9</v>
      </c>
    </row>
    <row r="932" spans="1:10" s="107" customFormat="1" ht="30.75" customHeight="1" x14ac:dyDescent="0.25">
      <c r="A932" s="105" t="s">
        <v>831</v>
      </c>
      <c r="B932" s="104" t="s">
        <v>532</v>
      </c>
      <c r="C932" s="104" t="s">
        <v>61</v>
      </c>
      <c r="D932" s="104" t="s">
        <v>114</v>
      </c>
      <c r="E932" s="104" t="s">
        <v>550</v>
      </c>
      <c r="F932" s="104"/>
      <c r="G932" s="104"/>
      <c r="H932" s="26">
        <f>H933+H935</f>
        <v>566.9</v>
      </c>
      <c r="I932" s="26">
        <f t="shared" ref="I932:J932" si="158">I933+I935</f>
        <v>0</v>
      </c>
      <c r="J932" s="26">
        <f t="shared" si="158"/>
        <v>566.9</v>
      </c>
    </row>
    <row r="933" spans="1:10" s="19" customFormat="1" ht="15.75" x14ac:dyDescent="0.25">
      <c r="A933" s="108" t="s">
        <v>406</v>
      </c>
      <c r="B933" s="109" t="s">
        <v>532</v>
      </c>
      <c r="C933" s="109" t="s">
        <v>61</v>
      </c>
      <c r="D933" s="109" t="s">
        <v>114</v>
      </c>
      <c r="E933" s="109" t="s">
        <v>550</v>
      </c>
      <c r="F933" s="109"/>
      <c r="G933" s="109" t="s">
        <v>422</v>
      </c>
      <c r="H933" s="110">
        <f t="shared" si="156"/>
        <v>375.2</v>
      </c>
      <c r="I933" s="110">
        <f>I934</f>
        <v>0</v>
      </c>
      <c r="J933" s="110">
        <f>J934</f>
        <v>375.2</v>
      </c>
    </row>
    <row r="934" spans="1:10" s="19" customFormat="1" ht="15.75" x14ac:dyDescent="0.25">
      <c r="A934" s="108" t="s">
        <v>408</v>
      </c>
      <c r="B934" s="109" t="s">
        <v>532</v>
      </c>
      <c r="C934" s="109" t="s">
        <v>61</v>
      </c>
      <c r="D934" s="109" t="s">
        <v>114</v>
      </c>
      <c r="E934" s="109" t="s">
        <v>550</v>
      </c>
      <c r="F934" s="109"/>
      <c r="G934" s="109" t="s">
        <v>409</v>
      </c>
      <c r="H934" s="110">
        <f t="shared" si="156"/>
        <v>375.2</v>
      </c>
      <c r="I934" s="110"/>
      <c r="J934" s="110">
        <v>375.2</v>
      </c>
    </row>
    <row r="935" spans="1:10" s="19" customFormat="1" ht="15.75" x14ac:dyDescent="0.25">
      <c r="A935" s="108" t="s">
        <v>829</v>
      </c>
      <c r="B935" s="109" t="s">
        <v>532</v>
      </c>
      <c r="C935" s="109" t="s">
        <v>61</v>
      </c>
      <c r="D935" s="109" t="s">
        <v>114</v>
      </c>
      <c r="E935" s="109" t="s">
        <v>550</v>
      </c>
      <c r="F935" s="109"/>
      <c r="G935" s="109" t="s">
        <v>456</v>
      </c>
      <c r="H935" s="110">
        <f t="shared" si="156"/>
        <v>191.7</v>
      </c>
      <c r="I935" s="110">
        <f>I936</f>
        <v>0</v>
      </c>
      <c r="J935" s="110">
        <f>J936</f>
        <v>191.7</v>
      </c>
    </row>
    <row r="936" spans="1:10" s="19" customFormat="1" ht="15.75" x14ac:dyDescent="0.25">
      <c r="A936" s="108" t="s">
        <v>459</v>
      </c>
      <c r="B936" s="109" t="s">
        <v>532</v>
      </c>
      <c r="C936" s="109" t="s">
        <v>61</v>
      </c>
      <c r="D936" s="109" t="s">
        <v>114</v>
      </c>
      <c r="E936" s="109" t="s">
        <v>550</v>
      </c>
      <c r="F936" s="109"/>
      <c r="G936" s="109" t="s">
        <v>460</v>
      </c>
      <c r="H936" s="110">
        <f t="shared" si="156"/>
        <v>191.7</v>
      </c>
      <c r="I936" s="110"/>
      <c r="J936" s="110">
        <v>191.7</v>
      </c>
    </row>
    <row r="937" spans="1:10" s="107" customFormat="1" ht="31.5" customHeight="1" x14ac:dyDescent="0.25">
      <c r="A937" s="105" t="s">
        <v>832</v>
      </c>
      <c r="B937" s="104" t="s">
        <v>532</v>
      </c>
      <c r="C937" s="104" t="s">
        <v>61</v>
      </c>
      <c r="D937" s="104" t="s">
        <v>114</v>
      </c>
      <c r="E937" s="104" t="s">
        <v>439</v>
      </c>
      <c r="F937" s="104"/>
      <c r="G937" s="104"/>
      <c r="H937" s="26">
        <f>H938+H940</f>
        <v>5.7</v>
      </c>
      <c r="I937" s="26">
        <f t="shared" ref="I937:J937" si="159">I938+I940</f>
        <v>5.7</v>
      </c>
      <c r="J937" s="26">
        <f t="shared" si="159"/>
        <v>0</v>
      </c>
    </row>
    <row r="938" spans="1:10" s="19" customFormat="1" ht="15.75" x14ac:dyDescent="0.25">
      <c r="A938" s="108" t="s">
        <v>406</v>
      </c>
      <c r="B938" s="109" t="s">
        <v>532</v>
      </c>
      <c r="C938" s="109" t="s">
        <v>61</v>
      </c>
      <c r="D938" s="109" t="s">
        <v>114</v>
      </c>
      <c r="E938" s="109" t="s">
        <v>439</v>
      </c>
      <c r="F938" s="109"/>
      <c r="G938" s="109" t="s">
        <v>422</v>
      </c>
      <c r="H938" s="110">
        <f t="shared" si="156"/>
        <v>3.7</v>
      </c>
      <c r="I938" s="110">
        <f>I939</f>
        <v>3.7</v>
      </c>
      <c r="J938" s="110"/>
    </row>
    <row r="939" spans="1:10" s="19" customFormat="1" ht="15.75" x14ac:dyDescent="0.25">
      <c r="A939" s="108" t="s">
        <v>408</v>
      </c>
      <c r="B939" s="109" t="s">
        <v>532</v>
      </c>
      <c r="C939" s="109" t="s">
        <v>61</v>
      </c>
      <c r="D939" s="109" t="s">
        <v>114</v>
      </c>
      <c r="E939" s="109" t="s">
        <v>439</v>
      </c>
      <c r="F939" s="109"/>
      <c r="G939" s="109" t="s">
        <v>409</v>
      </c>
      <c r="H939" s="110">
        <f t="shared" si="156"/>
        <v>3.7</v>
      </c>
      <c r="I939" s="110">
        <v>3.7</v>
      </c>
      <c r="J939" s="110"/>
    </row>
    <row r="940" spans="1:10" s="19" customFormat="1" ht="15.75" x14ac:dyDescent="0.25">
      <c r="A940" s="108" t="s">
        <v>829</v>
      </c>
      <c r="B940" s="109" t="s">
        <v>532</v>
      </c>
      <c r="C940" s="109" t="s">
        <v>61</v>
      </c>
      <c r="D940" s="109" t="s">
        <v>114</v>
      </c>
      <c r="E940" s="109" t="s">
        <v>439</v>
      </c>
      <c r="F940" s="109"/>
      <c r="G940" s="109" t="s">
        <v>456</v>
      </c>
      <c r="H940" s="110">
        <f t="shared" si="156"/>
        <v>2</v>
      </c>
      <c r="I940" s="110">
        <f>I941</f>
        <v>2</v>
      </c>
      <c r="J940" s="110"/>
    </row>
    <row r="941" spans="1:10" s="19" customFormat="1" ht="15.75" x14ac:dyDescent="0.25">
      <c r="A941" s="108" t="s">
        <v>459</v>
      </c>
      <c r="B941" s="109" t="s">
        <v>532</v>
      </c>
      <c r="C941" s="109" t="s">
        <v>61</v>
      </c>
      <c r="D941" s="109" t="s">
        <v>114</v>
      </c>
      <c r="E941" s="109" t="s">
        <v>439</v>
      </c>
      <c r="F941" s="109"/>
      <c r="G941" s="109" t="s">
        <v>460</v>
      </c>
      <c r="H941" s="110">
        <f t="shared" si="156"/>
        <v>2</v>
      </c>
      <c r="I941" s="110">
        <v>2</v>
      </c>
      <c r="J941" s="110"/>
    </row>
    <row r="942" spans="1:10" s="107" customFormat="1" ht="15.75" x14ac:dyDescent="0.25">
      <c r="A942" s="105" t="s">
        <v>248</v>
      </c>
      <c r="B942" s="104" t="s">
        <v>532</v>
      </c>
      <c r="C942" s="104" t="s">
        <v>69</v>
      </c>
      <c r="D942" s="104"/>
      <c r="E942" s="104"/>
      <c r="F942" s="104"/>
      <c r="G942" s="104"/>
      <c r="H942" s="26">
        <f t="shared" ref="H942:H946" si="160">SUM(I942:J942)</f>
        <v>53659.1</v>
      </c>
      <c r="I942" s="26">
        <f>SUM(I943+I963)</f>
        <v>50538.2</v>
      </c>
      <c r="J942" s="26">
        <f>SUM(J943+J963)</f>
        <v>3120.9</v>
      </c>
    </row>
    <row r="943" spans="1:10" s="107" customFormat="1" ht="15.75" x14ac:dyDescent="0.25">
      <c r="A943" s="105" t="s">
        <v>135</v>
      </c>
      <c r="B943" s="104" t="s">
        <v>532</v>
      </c>
      <c r="C943" s="104" t="s">
        <v>69</v>
      </c>
      <c r="D943" s="104" t="s">
        <v>57</v>
      </c>
      <c r="E943" s="104"/>
      <c r="F943" s="104"/>
      <c r="G943" s="104"/>
      <c r="H943" s="26">
        <f>SUM(I943:J943)</f>
        <v>52437.299999999996</v>
      </c>
      <c r="I943" s="26">
        <f>SUM(I944+I958+I953)</f>
        <v>49316.399999999994</v>
      </c>
      <c r="J943" s="26">
        <f>SUM(J944+J958+J953)</f>
        <v>3120.9</v>
      </c>
    </row>
    <row r="944" spans="1:10" s="107" customFormat="1" ht="15.75" x14ac:dyDescent="0.25">
      <c r="A944" s="105" t="s">
        <v>447</v>
      </c>
      <c r="B944" s="104" t="s">
        <v>532</v>
      </c>
      <c r="C944" s="104" t="s">
        <v>69</v>
      </c>
      <c r="D944" s="104" t="s">
        <v>57</v>
      </c>
      <c r="E944" s="104" t="s">
        <v>448</v>
      </c>
      <c r="F944" s="104"/>
      <c r="G944" s="104" t="s">
        <v>237</v>
      </c>
      <c r="H944" s="26">
        <f t="shared" si="160"/>
        <v>50681.299999999996</v>
      </c>
      <c r="I944" s="26">
        <f>I945+I948+I951</f>
        <v>49228.399999999994</v>
      </c>
      <c r="J944" s="26">
        <f>J945+J948+J951</f>
        <v>1452.9</v>
      </c>
    </row>
    <row r="945" spans="1:10" s="107" customFormat="1" ht="15.75" x14ac:dyDescent="0.25">
      <c r="A945" s="108" t="s">
        <v>406</v>
      </c>
      <c r="B945" s="109" t="s">
        <v>532</v>
      </c>
      <c r="C945" s="109" t="s">
        <v>69</v>
      </c>
      <c r="D945" s="109" t="s">
        <v>57</v>
      </c>
      <c r="E945" s="109" t="s">
        <v>405</v>
      </c>
      <c r="F945" s="109"/>
      <c r="G945" s="109">
        <v>610</v>
      </c>
      <c r="H945" s="110">
        <f t="shared" si="160"/>
        <v>31904.5</v>
      </c>
      <c r="I945" s="110">
        <f>SUM(I946:I947)</f>
        <v>31618</v>
      </c>
      <c r="J945" s="110">
        <f>SUM(J946:J947)</f>
        <v>286.5</v>
      </c>
    </row>
    <row r="946" spans="1:10" s="107" customFormat="1" ht="31.5" x14ac:dyDescent="0.25">
      <c r="A946" s="108" t="s">
        <v>407</v>
      </c>
      <c r="B946" s="109" t="s">
        <v>532</v>
      </c>
      <c r="C946" s="109" t="s">
        <v>69</v>
      </c>
      <c r="D946" s="109" t="s">
        <v>57</v>
      </c>
      <c r="E946" s="109" t="s">
        <v>405</v>
      </c>
      <c r="F946" s="109"/>
      <c r="G946" s="109">
        <v>611</v>
      </c>
      <c r="H946" s="110">
        <f t="shared" si="160"/>
        <v>30651.8</v>
      </c>
      <c r="I946" s="110">
        <v>30651.8</v>
      </c>
      <c r="J946" s="26"/>
    </row>
    <row r="947" spans="1:10" s="107" customFormat="1" ht="15.75" x14ac:dyDescent="0.25">
      <c r="A947" s="108" t="s">
        <v>408</v>
      </c>
      <c r="B947" s="109" t="s">
        <v>532</v>
      </c>
      <c r="C947" s="109" t="s">
        <v>69</v>
      </c>
      <c r="D947" s="109" t="s">
        <v>57</v>
      </c>
      <c r="E947" s="109" t="s">
        <v>405</v>
      </c>
      <c r="F947" s="109"/>
      <c r="G947" s="109" t="s">
        <v>409</v>
      </c>
      <c r="H947" s="110">
        <f>SUM(I947:J947)</f>
        <v>1252.7</v>
      </c>
      <c r="I947" s="110">
        <v>966.2</v>
      </c>
      <c r="J947" s="110">
        <v>286.5</v>
      </c>
    </row>
    <row r="948" spans="1:10" s="107" customFormat="1" ht="15.75" x14ac:dyDescent="0.25">
      <c r="A948" s="108" t="s">
        <v>829</v>
      </c>
      <c r="B948" s="109" t="s">
        <v>532</v>
      </c>
      <c r="C948" s="109" t="s">
        <v>69</v>
      </c>
      <c r="D948" s="109" t="s">
        <v>57</v>
      </c>
      <c r="E948" s="109" t="s">
        <v>405</v>
      </c>
      <c r="F948" s="109"/>
      <c r="G948" s="109" t="s">
        <v>456</v>
      </c>
      <c r="H948" s="110">
        <f>I948+J948</f>
        <v>18719.600000000002</v>
      </c>
      <c r="I948" s="110">
        <f>I950+I949</f>
        <v>17553.2</v>
      </c>
      <c r="J948" s="110">
        <f>J950+J949</f>
        <v>1166.4000000000001</v>
      </c>
    </row>
    <row r="949" spans="1:10" s="107" customFormat="1" ht="31.5" x14ac:dyDescent="0.25">
      <c r="A949" s="108" t="s">
        <v>521</v>
      </c>
      <c r="B949" s="109" t="s">
        <v>532</v>
      </c>
      <c r="C949" s="109" t="s">
        <v>69</v>
      </c>
      <c r="D949" s="109" t="s">
        <v>57</v>
      </c>
      <c r="E949" s="109" t="s">
        <v>405</v>
      </c>
      <c r="F949" s="109"/>
      <c r="G949" s="109" t="s">
        <v>458</v>
      </c>
      <c r="H949" s="110">
        <f t="shared" ref="H949:H950" si="161">I949+J949</f>
        <v>16613.2</v>
      </c>
      <c r="I949" s="110">
        <v>16613.2</v>
      </c>
      <c r="J949" s="110"/>
    </row>
    <row r="950" spans="1:10" s="107" customFormat="1" ht="15.75" x14ac:dyDescent="0.25">
      <c r="A950" s="108" t="s">
        <v>459</v>
      </c>
      <c r="B950" s="109" t="s">
        <v>532</v>
      </c>
      <c r="C950" s="109" t="s">
        <v>69</v>
      </c>
      <c r="D950" s="109" t="s">
        <v>57</v>
      </c>
      <c r="E950" s="109" t="s">
        <v>405</v>
      </c>
      <c r="F950" s="109"/>
      <c r="G950" s="109" t="s">
        <v>460</v>
      </c>
      <c r="H950" s="110">
        <f t="shared" si="161"/>
        <v>2106.4</v>
      </c>
      <c r="I950" s="110">
        <v>940</v>
      </c>
      <c r="J950" s="110">
        <v>1166.4000000000001</v>
      </c>
    </row>
    <row r="951" spans="1:10" s="107" customFormat="1" ht="15.75" x14ac:dyDescent="0.25">
      <c r="A951" s="113" t="s">
        <v>356</v>
      </c>
      <c r="B951" s="109" t="s">
        <v>532</v>
      </c>
      <c r="C951" s="109" t="s">
        <v>69</v>
      </c>
      <c r="D951" s="109" t="s">
        <v>57</v>
      </c>
      <c r="E951" s="109" t="s">
        <v>405</v>
      </c>
      <c r="F951" s="109"/>
      <c r="G951" s="109" t="s">
        <v>706</v>
      </c>
      <c r="H951" s="110">
        <f>I951+J951</f>
        <v>57.2</v>
      </c>
      <c r="I951" s="110">
        <f>I952</f>
        <v>57.2</v>
      </c>
      <c r="J951" s="110">
        <f>J952</f>
        <v>0</v>
      </c>
    </row>
    <row r="952" spans="1:10" s="107" customFormat="1" ht="15.75" x14ac:dyDescent="0.25">
      <c r="A952" s="113" t="s">
        <v>357</v>
      </c>
      <c r="B952" s="109" t="s">
        <v>532</v>
      </c>
      <c r="C952" s="109" t="s">
        <v>69</v>
      </c>
      <c r="D952" s="109" t="s">
        <v>57</v>
      </c>
      <c r="E952" s="109" t="s">
        <v>405</v>
      </c>
      <c r="F952" s="109"/>
      <c r="G952" s="109" t="s">
        <v>707</v>
      </c>
      <c r="H952" s="110">
        <f>I952+J952</f>
        <v>57.2</v>
      </c>
      <c r="I952" s="110">
        <v>57.2</v>
      </c>
      <c r="J952" s="110"/>
    </row>
    <row r="953" spans="1:10" s="107" customFormat="1" ht="31.5" x14ac:dyDescent="0.25">
      <c r="A953" s="105" t="s">
        <v>908</v>
      </c>
      <c r="B953" s="104" t="s">
        <v>532</v>
      </c>
      <c r="C953" s="104" t="s">
        <v>69</v>
      </c>
      <c r="D953" s="104" t="s">
        <v>57</v>
      </c>
      <c r="E953" s="104" t="s">
        <v>695</v>
      </c>
      <c r="F953" s="104"/>
      <c r="G953" s="104"/>
      <c r="H953" s="26">
        <f t="shared" ref="H953:H957" si="162">SUM(I953:J953)</f>
        <v>1668</v>
      </c>
      <c r="I953" s="26">
        <f>I954</f>
        <v>0</v>
      </c>
      <c r="J953" s="26">
        <f>J954+J956</f>
        <v>1668</v>
      </c>
    </row>
    <row r="954" spans="1:10" s="107" customFormat="1" ht="15.75" x14ac:dyDescent="0.25">
      <c r="A954" s="108" t="s">
        <v>830</v>
      </c>
      <c r="B954" s="109" t="s">
        <v>532</v>
      </c>
      <c r="C954" s="109" t="s">
        <v>69</v>
      </c>
      <c r="D954" s="109" t="s">
        <v>57</v>
      </c>
      <c r="E954" s="109" t="s">
        <v>695</v>
      </c>
      <c r="F954" s="109"/>
      <c r="G954" s="109" t="s">
        <v>422</v>
      </c>
      <c r="H954" s="110">
        <f t="shared" si="162"/>
        <v>1204</v>
      </c>
      <c r="I954" s="110">
        <f>I957+I955</f>
        <v>0</v>
      </c>
      <c r="J954" s="110">
        <f>J955</f>
        <v>1204</v>
      </c>
    </row>
    <row r="955" spans="1:10" s="107" customFormat="1" ht="15.75" x14ac:dyDescent="0.25">
      <c r="A955" s="108" t="s">
        <v>408</v>
      </c>
      <c r="B955" s="109" t="s">
        <v>532</v>
      </c>
      <c r="C955" s="109" t="s">
        <v>69</v>
      </c>
      <c r="D955" s="109" t="s">
        <v>57</v>
      </c>
      <c r="E955" s="109" t="s">
        <v>695</v>
      </c>
      <c r="F955" s="109"/>
      <c r="G955" s="109" t="s">
        <v>409</v>
      </c>
      <c r="H955" s="110">
        <f t="shared" si="162"/>
        <v>1204</v>
      </c>
      <c r="I955" s="110"/>
      <c r="J955" s="110">
        <v>1204</v>
      </c>
    </row>
    <row r="956" spans="1:10" s="107" customFormat="1" ht="15.75" x14ac:dyDescent="0.25">
      <c r="A956" s="108" t="s">
        <v>829</v>
      </c>
      <c r="B956" s="109" t="s">
        <v>532</v>
      </c>
      <c r="C956" s="109" t="s">
        <v>69</v>
      </c>
      <c r="D956" s="109" t="s">
        <v>57</v>
      </c>
      <c r="E956" s="109" t="s">
        <v>695</v>
      </c>
      <c r="F956" s="109"/>
      <c r="G956" s="109" t="s">
        <v>456</v>
      </c>
      <c r="H956" s="110">
        <f t="shared" si="162"/>
        <v>464</v>
      </c>
      <c r="I956" s="110"/>
      <c r="J956" s="110">
        <f>J957</f>
        <v>464</v>
      </c>
    </row>
    <row r="957" spans="1:10" s="107" customFormat="1" ht="15.75" x14ac:dyDescent="0.25">
      <c r="A957" s="108" t="s">
        <v>404</v>
      </c>
      <c r="B957" s="109" t="s">
        <v>532</v>
      </c>
      <c r="C957" s="109" t="s">
        <v>69</v>
      </c>
      <c r="D957" s="109" t="s">
        <v>57</v>
      </c>
      <c r="E957" s="109" t="s">
        <v>695</v>
      </c>
      <c r="F957" s="109"/>
      <c r="G957" s="109" t="s">
        <v>460</v>
      </c>
      <c r="H957" s="110">
        <f t="shared" si="162"/>
        <v>464</v>
      </c>
      <c r="I957" s="110"/>
      <c r="J957" s="110">
        <v>464</v>
      </c>
    </row>
    <row r="958" spans="1:10" s="107" customFormat="1" ht="30.75" customHeight="1" x14ac:dyDescent="0.25">
      <c r="A958" s="135" t="s">
        <v>884</v>
      </c>
      <c r="B958" s="104" t="s">
        <v>532</v>
      </c>
      <c r="C958" s="104" t="s">
        <v>69</v>
      </c>
      <c r="D958" s="104" t="s">
        <v>57</v>
      </c>
      <c r="E958" s="104" t="s">
        <v>492</v>
      </c>
      <c r="F958" s="104"/>
      <c r="G958" s="104"/>
      <c r="H958" s="26">
        <f>SUM(I958)</f>
        <v>88</v>
      </c>
      <c r="I958" s="26">
        <f>SUM(I959+I961)</f>
        <v>88</v>
      </c>
      <c r="J958" s="26"/>
    </row>
    <row r="959" spans="1:10" s="107" customFormat="1" ht="15.75" x14ac:dyDescent="0.25">
      <c r="A959" s="108" t="s">
        <v>830</v>
      </c>
      <c r="B959" s="109" t="s">
        <v>532</v>
      </c>
      <c r="C959" s="109" t="s">
        <v>69</v>
      </c>
      <c r="D959" s="109" t="s">
        <v>57</v>
      </c>
      <c r="E959" s="109" t="s">
        <v>492</v>
      </c>
      <c r="F959" s="109"/>
      <c r="G959" s="109" t="s">
        <v>422</v>
      </c>
      <c r="H959" s="110">
        <f t="shared" ref="H959:H962" si="163">SUM(I959)</f>
        <v>63.2</v>
      </c>
      <c r="I959" s="110">
        <f>I960</f>
        <v>63.2</v>
      </c>
      <c r="J959" s="110"/>
    </row>
    <row r="960" spans="1:10" s="107" customFormat="1" ht="15.75" x14ac:dyDescent="0.25">
      <c r="A960" s="108" t="s">
        <v>408</v>
      </c>
      <c r="B960" s="109" t="s">
        <v>532</v>
      </c>
      <c r="C960" s="109" t="s">
        <v>69</v>
      </c>
      <c r="D960" s="109" t="s">
        <v>57</v>
      </c>
      <c r="E960" s="109" t="s">
        <v>492</v>
      </c>
      <c r="F960" s="109"/>
      <c r="G960" s="109" t="s">
        <v>409</v>
      </c>
      <c r="H960" s="110">
        <f t="shared" si="163"/>
        <v>63.2</v>
      </c>
      <c r="I960" s="110">
        <v>63.2</v>
      </c>
      <c r="J960" s="110"/>
    </row>
    <row r="961" spans="1:10" s="107" customFormat="1" ht="15.75" x14ac:dyDescent="0.25">
      <c r="A961" s="108" t="s">
        <v>829</v>
      </c>
      <c r="B961" s="109" t="s">
        <v>532</v>
      </c>
      <c r="C961" s="109" t="s">
        <v>69</v>
      </c>
      <c r="D961" s="109" t="s">
        <v>57</v>
      </c>
      <c r="E961" s="109" t="s">
        <v>492</v>
      </c>
      <c r="F961" s="109"/>
      <c r="G961" s="109" t="s">
        <v>456</v>
      </c>
      <c r="H961" s="110">
        <f>SUM(I961)</f>
        <v>24.8</v>
      </c>
      <c r="I961" s="110">
        <f>I962</f>
        <v>24.8</v>
      </c>
      <c r="J961" s="110"/>
    </row>
    <row r="962" spans="1:10" s="107" customFormat="1" ht="15.75" x14ac:dyDescent="0.25">
      <c r="A962" s="108" t="s">
        <v>459</v>
      </c>
      <c r="B962" s="109" t="s">
        <v>532</v>
      </c>
      <c r="C962" s="109" t="s">
        <v>69</v>
      </c>
      <c r="D962" s="109" t="s">
        <v>57</v>
      </c>
      <c r="E962" s="109" t="s">
        <v>492</v>
      </c>
      <c r="F962" s="109"/>
      <c r="G962" s="109" t="s">
        <v>460</v>
      </c>
      <c r="H962" s="110">
        <f t="shared" si="163"/>
        <v>24.8</v>
      </c>
      <c r="I962" s="110">
        <v>24.8</v>
      </c>
      <c r="J962" s="110"/>
    </row>
    <row r="963" spans="1:10" s="107" customFormat="1" ht="15.75" x14ac:dyDescent="0.25">
      <c r="A963" s="105" t="s">
        <v>147</v>
      </c>
      <c r="B963" s="104" t="s">
        <v>532</v>
      </c>
      <c r="C963" s="104" t="s">
        <v>69</v>
      </c>
      <c r="D963" s="104" t="s">
        <v>69</v>
      </c>
      <c r="E963" s="104"/>
      <c r="F963" s="104"/>
      <c r="G963" s="104"/>
      <c r="H963" s="26">
        <f t="shared" ref="H963:H970" si="164">I963+J963</f>
        <v>1221.8</v>
      </c>
      <c r="I963" s="26">
        <f>I964</f>
        <v>1221.8</v>
      </c>
      <c r="J963" s="26">
        <f>J964</f>
        <v>0</v>
      </c>
    </row>
    <row r="964" spans="1:10" s="107" customFormat="1" ht="15.75" x14ac:dyDescent="0.25">
      <c r="A964" s="135" t="s">
        <v>419</v>
      </c>
      <c r="B964" s="104" t="s">
        <v>532</v>
      </c>
      <c r="C964" s="104" t="s">
        <v>69</v>
      </c>
      <c r="D964" s="104" t="s">
        <v>69</v>
      </c>
      <c r="E964" s="104" t="s">
        <v>525</v>
      </c>
      <c r="F964" s="104"/>
      <c r="G964" s="104"/>
      <c r="H964" s="26">
        <f t="shared" si="164"/>
        <v>1221.8</v>
      </c>
      <c r="I964" s="26">
        <f>I969+I967+I965</f>
        <v>1221.8</v>
      </c>
      <c r="J964" s="26">
        <f>J969+J967</f>
        <v>0</v>
      </c>
    </row>
    <row r="965" spans="1:10" s="107" customFormat="1" ht="15.75" x14ac:dyDescent="0.25">
      <c r="A965" s="108" t="s">
        <v>827</v>
      </c>
      <c r="B965" s="109" t="s">
        <v>532</v>
      </c>
      <c r="C965" s="109" t="s">
        <v>69</v>
      </c>
      <c r="D965" s="109" t="s">
        <v>69</v>
      </c>
      <c r="E965" s="109" t="s">
        <v>525</v>
      </c>
      <c r="F965" s="104"/>
      <c r="G965" s="109" t="s">
        <v>595</v>
      </c>
      <c r="H965" s="110">
        <f>I965+J965</f>
        <v>421.7</v>
      </c>
      <c r="I965" s="110">
        <f>I966</f>
        <v>421.7</v>
      </c>
      <c r="J965" s="26"/>
    </row>
    <row r="966" spans="1:10" s="107" customFormat="1" ht="15.75" x14ac:dyDescent="0.25">
      <c r="A966" s="108" t="s">
        <v>828</v>
      </c>
      <c r="B966" s="109" t="s">
        <v>532</v>
      </c>
      <c r="C966" s="109" t="s">
        <v>69</v>
      </c>
      <c r="D966" s="109" t="s">
        <v>69</v>
      </c>
      <c r="E966" s="109" t="s">
        <v>525</v>
      </c>
      <c r="F966" s="104"/>
      <c r="G966" s="109" t="s">
        <v>596</v>
      </c>
      <c r="H966" s="110">
        <f>I966+J966</f>
        <v>421.7</v>
      </c>
      <c r="I966" s="110">
        <v>421.7</v>
      </c>
      <c r="J966" s="26"/>
    </row>
    <row r="967" spans="1:10" s="107" customFormat="1" ht="15.75" x14ac:dyDescent="0.25">
      <c r="A967" s="108" t="s">
        <v>392</v>
      </c>
      <c r="B967" s="109" t="s">
        <v>532</v>
      </c>
      <c r="C967" s="109" t="s">
        <v>69</v>
      </c>
      <c r="D967" s="109" t="s">
        <v>69</v>
      </c>
      <c r="E967" s="109" t="s">
        <v>525</v>
      </c>
      <c r="F967" s="109"/>
      <c r="G967" s="109" t="s">
        <v>400</v>
      </c>
      <c r="H967" s="110">
        <f>I967+J967</f>
        <v>250.3</v>
      </c>
      <c r="I967" s="110">
        <f>I968</f>
        <v>250.3</v>
      </c>
      <c r="J967" s="110">
        <f>J968</f>
        <v>0</v>
      </c>
    </row>
    <row r="968" spans="1:10" s="107" customFormat="1" ht="15.75" x14ac:dyDescent="0.25">
      <c r="A968" s="108" t="s">
        <v>393</v>
      </c>
      <c r="B968" s="109" t="s">
        <v>532</v>
      </c>
      <c r="C968" s="109" t="s">
        <v>69</v>
      </c>
      <c r="D968" s="109" t="s">
        <v>69</v>
      </c>
      <c r="E968" s="109" t="s">
        <v>525</v>
      </c>
      <c r="F968" s="109"/>
      <c r="G968" s="109" t="s">
        <v>395</v>
      </c>
      <c r="H968" s="110">
        <f t="shared" si="164"/>
        <v>250.3</v>
      </c>
      <c r="I968" s="110">
        <v>250.3</v>
      </c>
      <c r="J968" s="110"/>
    </row>
    <row r="969" spans="1:10" s="107" customFormat="1" ht="15.75" x14ac:dyDescent="0.25">
      <c r="A969" s="108" t="s">
        <v>406</v>
      </c>
      <c r="B969" s="109" t="s">
        <v>532</v>
      </c>
      <c r="C969" s="109" t="s">
        <v>69</v>
      </c>
      <c r="D969" s="109" t="s">
        <v>69</v>
      </c>
      <c r="E969" s="109" t="s">
        <v>525</v>
      </c>
      <c r="F969" s="109"/>
      <c r="G969" s="109" t="s">
        <v>422</v>
      </c>
      <c r="H969" s="110">
        <f t="shared" si="164"/>
        <v>549.79999999999995</v>
      </c>
      <c r="I969" s="110">
        <f>I970</f>
        <v>549.79999999999995</v>
      </c>
      <c r="J969" s="110">
        <f>J970</f>
        <v>0</v>
      </c>
    </row>
    <row r="970" spans="1:10" s="107" customFormat="1" ht="15.75" x14ac:dyDescent="0.25">
      <c r="A970" s="108" t="s">
        <v>408</v>
      </c>
      <c r="B970" s="109" t="s">
        <v>532</v>
      </c>
      <c r="C970" s="109" t="s">
        <v>69</v>
      </c>
      <c r="D970" s="109" t="s">
        <v>69</v>
      </c>
      <c r="E970" s="109" t="s">
        <v>525</v>
      </c>
      <c r="F970" s="109"/>
      <c r="G970" s="109" t="s">
        <v>409</v>
      </c>
      <c r="H970" s="110">
        <f t="shared" si="164"/>
        <v>549.79999999999995</v>
      </c>
      <c r="I970" s="110">
        <v>549.79999999999995</v>
      </c>
      <c r="J970" s="110"/>
    </row>
    <row r="971" spans="1:10" s="107" customFormat="1" ht="15.75" x14ac:dyDescent="0.25">
      <c r="A971" s="105" t="s">
        <v>257</v>
      </c>
      <c r="B971" s="104" t="s">
        <v>532</v>
      </c>
      <c r="C971" s="104">
        <v>11</v>
      </c>
      <c r="D971" s="125"/>
      <c r="E971" s="104"/>
      <c r="F971" s="104"/>
      <c r="G971" s="104"/>
      <c r="H971" s="26">
        <f>SUM(H972+H985)</f>
        <v>59047.30000000001</v>
      </c>
      <c r="I971" s="26">
        <f>SUM(I972+I985)</f>
        <v>58007.30000000001</v>
      </c>
      <c r="J971" s="26">
        <f>SUM(J972+J985)</f>
        <v>1040</v>
      </c>
    </row>
    <row r="972" spans="1:10" s="107" customFormat="1" ht="15.75" x14ac:dyDescent="0.25">
      <c r="A972" s="105" t="s">
        <v>200</v>
      </c>
      <c r="B972" s="104" t="s">
        <v>532</v>
      </c>
      <c r="C972" s="104">
        <v>11</v>
      </c>
      <c r="D972" s="104" t="s">
        <v>55</v>
      </c>
      <c r="E972" s="104"/>
      <c r="F972" s="104"/>
      <c r="G972" s="104"/>
      <c r="H972" s="26">
        <f>I972+J972</f>
        <v>42160.500000000007</v>
      </c>
      <c r="I972" s="26">
        <f>I973+I982</f>
        <v>41120.500000000007</v>
      </c>
      <c r="J972" s="26">
        <f>J973+J982</f>
        <v>1040</v>
      </c>
    </row>
    <row r="973" spans="1:10" s="107" customFormat="1" ht="15.75" x14ac:dyDescent="0.25">
      <c r="A973" s="135" t="s">
        <v>533</v>
      </c>
      <c r="B973" s="104" t="s">
        <v>532</v>
      </c>
      <c r="C973" s="104">
        <v>11</v>
      </c>
      <c r="D973" s="104" t="s">
        <v>55</v>
      </c>
      <c r="E973" s="104">
        <v>4820000</v>
      </c>
      <c r="F973" s="104"/>
      <c r="G973" s="104"/>
      <c r="H973" s="26">
        <f>H974+H977+H980</f>
        <v>39785.100000000006</v>
      </c>
      <c r="I973" s="26">
        <f>I974+I977+I980</f>
        <v>38745.100000000006</v>
      </c>
      <c r="J973" s="26">
        <f>J974+J977+J980</f>
        <v>1040</v>
      </c>
    </row>
    <row r="974" spans="1:10" s="107" customFormat="1" ht="15.75" x14ac:dyDescent="0.25">
      <c r="A974" s="108" t="s">
        <v>406</v>
      </c>
      <c r="B974" s="109" t="s">
        <v>532</v>
      </c>
      <c r="C974" s="109">
        <v>11</v>
      </c>
      <c r="D974" s="109" t="s">
        <v>55</v>
      </c>
      <c r="E974" s="109">
        <v>4829900</v>
      </c>
      <c r="F974" s="109"/>
      <c r="G974" s="109" t="s">
        <v>422</v>
      </c>
      <c r="H974" s="110">
        <f>H975+H976</f>
        <v>30993.1</v>
      </c>
      <c r="I974" s="110">
        <f>I975+I976</f>
        <v>29953.1</v>
      </c>
      <c r="J974" s="110">
        <f>J975+J976</f>
        <v>1040</v>
      </c>
    </row>
    <row r="975" spans="1:10" s="107" customFormat="1" ht="31.5" x14ac:dyDescent="0.25">
      <c r="A975" s="108" t="s">
        <v>423</v>
      </c>
      <c r="B975" s="109" t="s">
        <v>532</v>
      </c>
      <c r="C975" s="109">
        <v>11</v>
      </c>
      <c r="D975" s="109" t="s">
        <v>55</v>
      </c>
      <c r="E975" s="109">
        <v>4829900</v>
      </c>
      <c r="F975" s="109"/>
      <c r="G975" s="109">
        <v>611</v>
      </c>
      <c r="H975" s="110">
        <f>SUM(I975:J975)</f>
        <v>29039.1</v>
      </c>
      <c r="I975" s="110">
        <v>29039.1</v>
      </c>
      <c r="J975" s="110"/>
    </row>
    <row r="976" spans="1:10" s="107" customFormat="1" ht="15.75" x14ac:dyDescent="0.25">
      <c r="A976" s="108" t="s">
        <v>408</v>
      </c>
      <c r="B976" s="109" t="s">
        <v>532</v>
      </c>
      <c r="C976" s="109">
        <v>11</v>
      </c>
      <c r="D976" s="109" t="s">
        <v>55</v>
      </c>
      <c r="E976" s="109">
        <v>4829900</v>
      </c>
      <c r="F976" s="109"/>
      <c r="G976" s="109">
        <v>612</v>
      </c>
      <c r="H976" s="110">
        <f>SUM(I976:J976)</f>
        <v>1954</v>
      </c>
      <c r="I976" s="110">
        <v>914</v>
      </c>
      <c r="J976" s="110">
        <v>1040</v>
      </c>
    </row>
    <row r="977" spans="1:10" s="107" customFormat="1" ht="15.75" x14ac:dyDescent="0.25">
      <c r="A977" s="108"/>
      <c r="B977" s="109" t="s">
        <v>532</v>
      </c>
      <c r="C977" s="109">
        <v>11</v>
      </c>
      <c r="D977" s="109" t="s">
        <v>55</v>
      </c>
      <c r="E977" s="109">
        <v>4829900</v>
      </c>
      <c r="F977" s="109"/>
      <c r="G977" s="109" t="s">
        <v>456</v>
      </c>
      <c r="H977" s="110">
        <f>SUM(I977:J977)</f>
        <v>8777.7000000000007</v>
      </c>
      <c r="I977" s="110">
        <f>I978+I979</f>
        <v>8777.7000000000007</v>
      </c>
      <c r="J977" s="110">
        <f>J978+J979</f>
        <v>0</v>
      </c>
    </row>
    <row r="978" spans="1:10" s="107" customFormat="1" ht="31.5" x14ac:dyDescent="0.25">
      <c r="A978" s="108" t="s">
        <v>521</v>
      </c>
      <c r="B978" s="109" t="s">
        <v>532</v>
      </c>
      <c r="C978" s="109">
        <v>11</v>
      </c>
      <c r="D978" s="109" t="s">
        <v>55</v>
      </c>
      <c r="E978" s="109">
        <v>4829900</v>
      </c>
      <c r="F978" s="109"/>
      <c r="G978" s="109" t="s">
        <v>458</v>
      </c>
      <c r="H978" s="110">
        <f t="shared" ref="H978:H981" si="165">SUM(I978:J978)</f>
        <v>8470.7000000000007</v>
      </c>
      <c r="I978" s="110">
        <v>8470.7000000000007</v>
      </c>
      <c r="J978" s="110"/>
    </row>
    <row r="979" spans="1:10" s="107" customFormat="1" ht="15.75" x14ac:dyDescent="0.25">
      <c r="A979" s="108" t="s">
        <v>459</v>
      </c>
      <c r="B979" s="109" t="s">
        <v>532</v>
      </c>
      <c r="C979" s="109">
        <v>11</v>
      </c>
      <c r="D979" s="109" t="s">
        <v>55</v>
      </c>
      <c r="E979" s="109">
        <v>4829900</v>
      </c>
      <c r="F979" s="109"/>
      <c r="G979" s="109" t="s">
        <v>460</v>
      </c>
      <c r="H979" s="110">
        <f t="shared" si="165"/>
        <v>307</v>
      </c>
      <c r="I979" s="110">
        <v>307</v>
      </c>
      <c r="J979" s="110"/>
    </row>
    <row r="980" spans="1:10" s="107" customFormat="1" ht="15.75" x14ac:dyDescent="0.25">
      <c r="A980" s="113" t="s">
        <v>356</v>
      </c>
      <c r="B980" s="109" t="s">
        <v>532</v>
      </c>
      <c r="C980" s="109">
        <v>11</v>
      </c>
      <c r="D980" s="109" t="s">
        <v>55</v>
      </c>
      <c r="E980" s="109">
        <v>4829900</v>
      </c>
      <c r="F980" s="109"/>
      <c r="G980" s="109" t="s">
        <v>706</v>
      </c>
      <c r="H980" s="110">
        <f t="shared" si="165"/>
        <v>14.3</v>
      </c>
      <c r="I980" s="110">
        <f>I981</f>
        <v>14.3</v>
      </c>
      <c r="J980" s="110">
        <f>J981</f>
        <v>0</v>
      </c>
    </row>
    <row r="981" spans="1:10" s="107" customFormat="1" ht="15.75" x14ac:dyDescent="0.25">
      <c r="A981" s="113" t="s">
        <v>357</v>
      </c>
      <c r="B981" s="109" t="s">
        <v>532</v>
      </c>
      <c r="C981" s="109">
        <v>11</v>
      </c>
      <c r="D981" s="109" t="s">
        <v>55</v>
      </c>
      <c r="E981" s="109">
        <v>4829900</v>
      </c>
      <c r="F981" s="109"/>
      <c r="G981" s="109" t="s">
        <v>707</v>
      </c>
      <c r="H981" s="110">
        <f t="shared" si="165"/>
        <v>14.3</v>
      </c>
      <c r="I981" s="110">
        <v>14.3</v>
      </c>
      <c r="J981" s="110"/>
    </row>
    <row r="982" spans="1:10" s="107" customFormat="1" ht="15.75" x14ac:dyDescent="0.25">
      <c r="A982" s="135" t="s">
        <v>907</v>
      </c>
      <c r="B982" s="104" t="s">
        <v>532</v>
      </c>
      <c r="C982" s="104">
        <v>11</v>
      </c>
      <c r="D982" s="104" t="s">
        <v>55</v>
      </c>
      <c r="E982" s="104" t="s">
        <v>906</v>
      </c>
      <c r="F982" s="104"/>
      <c r="G982" s="104"/>
      <c r="H982" s="26">
        <f>H983</f>
        <v>2375.4</v>
      </c>
      <c r="I982" s="26">
        <f>I983</f>
        <v>2375.4</v>
      </c>
      <c r="J982" s="26">
        <f>J983</f>
        <v>0</v>
      </c>
    </row>
    <row r="983" spans="1:10" s="107" customFormat="1" ht="15.75" x14ac:dyDescent="0.25">
      <c r="A983" s="108" t="s">
        <v>392</v>
      </c>
      <c r="B983" s="109" t="s">
        <v>532</v>
      </c>
      <c r="C983" s="109">
        <v>11</v>
      </c>
      <c r="D983" s="109" t="s">
        <v>55</v>
      </c>
      <c r="E983" s="109" t="s">
        <v>906</v>
      </c>
      <c r="F983" s="109"/>
      <c r="G983" s="109">
        <v>240</v>
      </c>
      <c r="H983" s="110">
        <f>SUM(I983:J983)</f>
        <v>2375.4</v>
      </c>
      <c r="I983" s="110">
        <f>I984</f>
        <v>2375.4</v>
      </c>
      <c r="J983" s="110">
        <f>J984</f>
        <v>0</v>
      </c>
    </row>
    <row r="984" spans="1:10" s="107" customFormat="1" ht="15.75" x14ac:dyDescent="0.25">
      <c r="A984" s="108" t="s">
        <v>393</v>
      </c>
      <c r="B984" s="109" t="s">
        <v>532</v>
      </c>
      <c r="C984" s="109">
        <v>11</v>
      </c>
      <c r="D984" s="109" t="s">
        <v>55</v>
      </c>
      <c r="E984" s="109">
        <v>7950208</v>
      </c>
      <c r="F984" s="109"/>
      <c r="G984" s="109">
        <v>244</v>
      </c>
      <c r="H984" s="110">
        <f>SUM(I984:J984)</f>
        <v>2375.4</v>
      </c>
      <c r="I984" s="110">
        <v>2375.4</v>
      </c>
      <c r="J984" s="110"/>
    </row>
    <row r="985" spans="1:10" s="107" customFormat="1" ht="15.75" x14ac:dyDescent="0.25">
      <c r="A985" s="105" t="s">
        <v>534</v>
      </c>
      <c r="B985" s="104" t="s">
        <v>532</v>
      </c>
      <c r="C985" s="104">
        <v>11</v>
      </c>
      <c r="D985" s="104" t="s">
        <v>63</v>
      </c>
      <c r="E985" s="104" t="s">
        <v>237</v>
      </c>
      <c r="F985" s="104"/>
      <c r="G985" s="104" t="s">
        <v>237</v>
      </c>
      <c r="H985" s="26">
        <f>SUM(I985:J985)</f>
        <v>16886.800000000003</v>
      </c>
      <c r="I985" s="26">
        <f>SUM(I986+I996)</f>
        <v>16886.800000000003</v>
      </c>
      <c r="J985" s="26">
        <f>SUM(J986)</f>
        <v>0</v>
      </c>
    </row>
    <row r="986" spans="1:10" s="107" customFormat="1" ht="31.5" x14ac:dyDescent="0.25">
      <c r="A986" s="105" t="s">
        <v>344</v>
      </c>
      <c r="B986" s="104" t="s">
        <v>532</v>
      </c>
      <c r="C986" s="104">
        <v>11</v>
      </c>
      <c r="D986" s="104" t="s">
        <v>63</v>
      </c>
      <c r="E986" s="104" t="s">
        <v>345</v>
      </c>
      <c r="F986" s="104"/>
      <c r="G986" s="104"/>
      <c r="H986" s="26">
        <f>SUM(J986+I986)</f>
        <v>5241.5</v>
      </c>
      <c r="I986" s="26">
        <f>I987</f>
        <v>5241.5</v>
      </c>
      <c r="J986" s="26"/>
    </row>
    <row r="987" spans="1:10" s="19" customFormat="1" ht="15.75" x14ac:dyDescent="0.25">
      <c r="A987" s="108" t="s">
        <v>346</v>
      </c>
      <c r="B987" s="109" t="s">
        <v>532</v>
      </c>
      <c r="C987" s="109">
        <v>11</v>
      </c>
      <c r="D987" s="109" t="s">
        <v>63</v>
      </c>
      <c r="E987" s="109" t="s">
        <v>347</v>
      </c>
      <c r="F987" s="109"/>
      <c r="G987" s="104"/>
      <c r="H987" s="110">
        <f t="shared" ref="H987:H995" si="166">SUM(J987+I987)</f>
        <v>5241.5</v>
      </c>
      <c r="I987" s="110">
        <f>SUM(I988+I992)</f>
        <v>5241.5</v>
      </c>
      <c r="J987" s="110"/>
    </row>
    <row r="988" spans="1:10" s="19" customFormat="1" ht="31.5" x14ac:dyDescent="0.25">
      <c r="A988" s="108" t="s">
        <v>348</v>
      </c>
      <c r="B988" s="109" t="s">
        <v>532</v>
      </c>
      <c r="C988" s="109">
        <v>11</v>
      </c>
      <c r="D988" s="109" t="s">
        <v>63</v>
      </c>
      <c r="E988" s="109" t="s">
        <v>347</v>
      </c>
      <c r="F988" s="109"/>
      <c r="G988" s="109">
        <v>100</v>
      </c>
      <c r="H988" s="110">
        <f t="shared" si="166"/>
        <v>4983.3</v>
      </c>
      <c r="I988" s="110">
        <f>SUM(I989)</f>
        <v>4983.3</v>
      </c>
      <c r="J988" s="110"/>
    </row>
    <row r="989" spans="1:10" s="19" customFormat="1" ht="15.75" x14ac:dyDescent="0.25">
      <c r="A989" s="108" t="s">
        <v>605</v>
      </c>
      <c r="B989" s="109" t="s">
        <v>532</v>
      </c>
      <c r="C989" s="109">
        <v>11</v>
      </c>
      <c r="D989" s="109" t="s">
        <v>63</v>
      </c>
      <c r="E989" s="109" t="s">
        <v>347</v>
      </c>
      <c r="F989" s="109"/>
      <c r="G989" s="109">
        <v>120</v>
      </c>
      <c r="H989" s="110">
        <f t="shared" si="166"/>
        <v>4983.3</v>
      </c>
      <c r="I989" s="110">
        <f>SUM(I990+I991)</f>
        <v>4983.3</v>
      </c>
      <c r="J989" s="110"/>
    </row>
    <row r="990" spans="1:10" s="19" customFormat="1" ht="15.75" x14ac:dyDescent="0.25">
      <c r="A990" s="108" t="s">
        <v>350</v>
      </c>
      <c r="B990" s="109" t="s">
        <v>532</v>
      </c>
      <c r="C990" s="109">
        <v>11</v>
      </c>
      <c r="D990" s="109" t="s">
        <v>63</v>
      </c>
      <c r="E990" s="109" t="s">
        <v>347</v>
      </c>
      <c r="F990" s="109"/>
      <c r="G990" s="109">
        <v>121</v>
      </c>
      <c r="H990" s="110">
        <f t="shared" si="166"/>
        <v>4795.3</v>
      </c>
      <c r="I990" s="110">
        <v>4795.3</v>
      </c>
      <c r="J990" s="110"/>
    </row>
    <row r="991" spans="1:10" s="19" customFormat="1" ht="15.75" x14ac:dyDescent="0.25">
      <c r="A991" s="108" t="s">
        <v>351</v>
      </c>
      <c r="B991" s="109" t="s">
        <v>532</v>
      </c>
      <c r="C991" s="109">
        <v>11</v>
      </c>
      <c r="D991" s="109" t="s">
        <v>63</v>
      </c>
      <c r="E991" s="109" t="s">
        <v>347</v>
      </c>
      <c r="F991" s="109"/>
      <c r="G991" s="109">
        <v>122</v>
      </c>
      <c r="H991" s="110">
        <f t="shared" si="166"/>
        <v>188</v>
      </c>
      <c r="I991" s="110">
        <v>188</v>
      </c>
      <c r="J991" s="110"/>
    </row>
    <row r="992" spans="1:10" s="19" customFormat="1" ht="15.75" x14ac:dyDescent="0.25">
      <c r="A992" s="108" t="s">
        <v>390</v>
      </c>
      <c r="B992" s="109" t="s">
        <v>532</v>
      </c>
      <c r="C992" s="109">
        <v>11</v>
      </c>
      <c r="D992" s="109" t="s">
        <v>63</v>
      </c>
      <c r="E992" s="109" t="s">
        <v>347</v>
      </c>
      <c r="F992" s="109"/>
      <c r="G992" s="109">
        <v>200</v>
      </c>
      <c r="H992" s="110">
        <f t="shared" si="166"/>
        <v>258.2</v>
      </c>
      <c r="I992" s="110">
        <f>SUM(I993)</f>
        <v>258.2</v>
      </c>
      <c r="J992" s="110"/>
    </row>
    <row r="993" spans="1:10" s="19" customFormat="1" ht="15.75" x14ac:dyDescent="0.25">
      <c r="A993" s="108" t="s">
        <v>392</v>
      </c>
      <c r="B993" s="109" t="s">
        <v>532</v>
      </c>
      <c r="C993" s="109">
        <v>11</v>
      </c>
      <c r="D993" s="109" t="s">
        <v>63</v>
      </c>
      <c r="E993" s="109" t="s">
        <v>347</v>
      </c>
      <c r="F993" s="109"/>
      <c r="G993" s="109">
        <v>240</v>
      </c>
      <c r="H993" s="110">
        <f t="shared" si="166"/>
        <v>258.2</v>
      </c>
      <c r="I993" s="110">
        <f>SUM(I995+I994)</f>
        <v>258.2</v>
      </c>
      <c r="J993" s="110"/>
    </row>
    <row r="994" spans="1:10" s="19" customFormat="1" ht="15.75" x14ac:dyDescent="0.25">
      <c r="A994" s="108" t="s">
        <v>366</v>
      </c>
      <c r="B994" s="109" t="s">
        <v>650</v>
      </c>
      <c r="C994" s="109" t="s">
        <v>71</v>
      </c>
      <c r="D994" s="109" t="s">
        <v>63</v>
      </c>
      <c r="E994" s="109" t="s">
        <v>347</v>
      </c>
      <c r="F994" s="109"/>
      <c r="G994" s="109" t="s">
        <v>649</v>
      </c>
      <c r="H994" s="110">
        <f t="shared" si="166"/>
        <v>113.1</v>
      </c>
      <c r="I994" s="110">
        <v>113.1</v>
      </c>
      <c r="J994" s="110"/>
    </row>
    <row r="995" spans="1:10" s="19" customFormat="1" ht="15.75" x14ac:dyDescent="0.25">
      <c r="A995" s="108" t="s">
        <v>393</v>
      </c>
      <c r="B995" s="109" t="s">
        <v>532</v>
      </c>
      <c r="C995" s="109">
        <v>11</v>
      </c>
      <c r="D995" s="109" t="s">
        <v>63</v>
      </c>
      <c r="E995" s="109" t="s">
        <v>347</v>
      </c>
      <c r="F995" s="109"/>
      <c r="G995" s="109">
        <v>244</v>
      </c>
      <c r="H995" s="110">
        <f t="shared" si="166"/>
        <v>145.1</v>
      </c>
      <c r="I995" s="110">
        <v>145.1</v>
      </c>
      <c r="J995" s="110"/>
    </row>
    <row r="996" spans="1:10" s="107" customFormat="1" ht="15.75" x14ac:dyDescent="0.25">
      <c r="A996" s="135" t="s">
        <v>533</v>
      </c>
      <c r="B996" s="104" t="s">
        <v>532</v>
      </c>
      <c r="C996" s="104">
        <v>11</v>
      </c>
      <c r="D996" s="104" t="s">
        <v>63</v>
      </c>
      <c r="E996" s="125">
        <v>4820000</v>
      </c>
      <c r="F996" s="125"/>
      <c r="G996" s="125"/>
      <c r="H996" s="134">
        <f>H997+H1003+H1000</f>
        <v>11645.300000000001</v>
      </c>
      <c r="I996" s="134">
        <f>I997+I1003+I1000</f>
        <v>11645.300000000001</v>
      </c>
      <c r="J996" s="134">
        <f>J997+J1003+J1000</f>
        <v>0</v>
      </c>
    </row>
    <row r="997" spans="1:10" s="19" customFormat="1" ht="15.75" x14ac:dyDescent="0.25">
      <c r="A997" s="108" t="s">
        <v>827</v>
      </c>
      <c r="B997" s="109" t="s">
        <v>532</v>
      </c>
      <c r="C997" s="109">
        <v>11</v>
      </c>
      <c r="D997" s="109" t="s">
        <v>63</v>
      </c>
      <c r="E997" s="112">
        <v>4829900</v>
      </c>
      <c r="F997" s="112"/>
      <c r="G997" s="109" t="s">
        <v>595</v>
      </c>
      <c r="H997" s="127">
        <f>SUM(H998:H999)</f>
        <v>10795.9</v>
      </c>
      <c r="I997" s="127">
        <f>SUM(I998:I999)</f>
        <v>10795.9</v>
      </c>
      <c r="J997" s="127">
        <f>SUM(J998:J999)</f>
        <v>0</v>
      </c>
    </row>
    <row r="998" spans="1:10" s="19" customFormat="1" ht="15.75" x14ac:dyDescent="0.25">
      <c r="A998" s="108" t="s">
        <v>828</v>
      </c>
      <c r="B998" s="109" t="s">
        <v>532</v>
      </c>
      <c r="C998" s="109">
        <v>11</v>
      </c>
      <c r="D998" s="109" t="s">
        <v>63</v>
      </c>
      <c r="E998" s="112">
        <v>4829900</v>
      </c>
      <c r="F998" s="112"/>
      <c r="G998" s="109" t="s">
        <v>596</v>
      </c>
      <c r="H998" s="127">
        <f>SUM(I998:J998)</f>
        <v>10393.5</v>
      </c>
      <c r="I998" s="127">
        <v>10393.5</v>
      </c>
      <c r="J998" s="127"/>
    </row>
    <row r="999" spans="1:10" s="19" customFormat="1" ht="15.75" x14ac:dyDescent="0.25">
      <c r="A999" s="108" t="s">
        <v>351</v>
      </c>
      <c r="B999" s="109" t="s">
        <v>532</v>
      </c>
      <c r="C999" s="109">
        <v>11</v>
      </c>
      <c r="D999" s="109" t="s">
        <v>63</v>
      </c>
      <c r="E999" s="112">
        <v>4829900</v>
      </c>
      <c r="F999" s="112"/>
      <c r="G999" s="109" t="s">
        <v>597</v>
      </c>
      <c r="H999" s="127">
        <f>SUM(I999:J999)</f>
        <v>402.4</v>
      </c>
      <c r="I999" s="127">
        <v>402.4</v>
      </c>
      <c r="J999" s="127"/>
    </row>
    <row r="1000" spans="1:10" s="19" customFormat="1" ht="15.75" x14ac:dyDescent="0.25">
      <c r="A1000" s="108" t="s">
        <v>392</v>
      </c>
      <c r="B1000" s="109" t="s">
        <v>532</v>
      </c>
      <c r="C1000" s="109">
        <v>11</v>
      </c>
      <c r="D1000" s="109" t="s">
        <v>63</v>
      </c>
      <c r="E1000" s="112">
        <v>4829900</v>
      </c>
      <c r="F1000" s="112"/>
      <c r="G1000" s="109">
        <v>240</v>
      </c>
      <c r="H1000" s="127">
        <f>SUM(I1000:J1000)</f>
        <v>832.7</v>
      </c>
      <c r="I1000" s="127">
        <f>I1002+I1001</f>
        <v>832.7</v>
      </c>
      <c r="J1000" s="127">
        <f>J1002</f>
        <v>0</v>
      </c>
    </row>
    <row r="1001" spans="1:10" s="19" customFormat="1" ht="15.75" x14ac:dyDescent="0.25">
      <c r="A1001" s="108" t="s">
        <v>366</v>
      </c>
      <c r="B1001" s="109" t="s">
        <v>532</v>
      </c>
      <c r="C1001" s="109">
        <v>11</v>
      </c>
      <c r="D1001" s="109" t="s">
        <v>63</v>
      </c>
      <c r="E1001" s="112">
        <v>4829900</v>
      </c>
      <c r="F1001" s="112"/>
      <c r="G1001" s="109" t="s">
        <v>649</v>
      </c>
      <c r="H1001" s="127">
        <f>SUM(I1001:J1001)</f>
        <v>271.7</v>
      </c>
      <c r="I1001" s="127">
        <v>271.7</v>
      </c>
      <c r="J1001" s="127"/>
    </row>
    <row r="1002" spans="1:10" s="19" customFormat="1" ht="15.75" x14ac:dyDescent="0.25">
      <c r="A1002" s="108" t="s">
        <v>393</v>
      </c>
      <c r="B1002" s="109" t="s">
        <v>532</v>
      </c>
      <c r="C1002" s="109">
        <v>11</v>
      </c>
      <c r="D1002" s="109" t="s">
        <v>63</v>
      </c>
      <c r="E1002" s="112">
        <v>4829900</v>
      </c>
      <c r="F1002" s="112"/>
      <c r="G1002" s="109">
        <v>244</v>
      </c>
      <c r="H1002" s="127">
        <f>SUM(I1002:J1002)</f>
        <v>561</v>
      </c>
      <c r="I1002" s="127">
        <v>561</v>
      </c>
      <c r="J1002" s="127"/>
    </row>
    <row r="1003" spans="1:10" s="19" customFormat="1" ht="15.75" x14ac:dyDescent="0.25">
      <c r="A1003" s="113" t="s">
        <v>356</v>
      </c>
      <c r="B1003" s="109" t="s">
        <v>532</v>
      </c>
      <c r="C1003" s="109">
        <v>11</v>
      </c>
      <c r="D1003" s="109" t="s">
        <v>63</v>
      </c>
      <c r="E1003" s="112">
        <v>4829900</v>
      </c>
      <c r="F1003" s="112"/>
      <c r="G1003" s="112">
        <v>850</v>
      </c>
      <c r="H1003" s="127">
        <f>H1004</f>
        <v>16.7</v>
      </c>
      <c r="I1003" s="127">
        <f>I1004</f>
        <v>16.7</v>
      </c>
      <c r="J1003" s="127">
        <f>J1004</f>
        <v>0</v>
      </c>
    </row>
    <row r="1004" spans="1:10" s="19" customFormat="1" ht="15.75" x14ac:dyDescent="0.25">
      <c r="A1004" s="113" t="s">
        <v>357</v>
      </c>
      <c r="B1004" s="109" t="s">
        <v>532</v>
      </c>
      <c r="C1004" s="109">
        <v>11</v>
      </c>
      <c r="D1004" s="109" t="s">
        <v>63</v>
      </c>
      <c r="E1004" s="112">
        <v>4829900</v>
      </c>
      <c r="F1004" s="112"/>
      <c r="G1004" s="112">
        <v>852</v>
      </c>
      <c r="H1004" s="127">
        <f>SUM(I1004:J1004)</f>
        <v>16.7</v>
      </c>
      <c r="I1004" s="127">
        <v>16.7</v>
      </c>
      <c r="J1004" s="127"/>
    </row>
    <row r="1005" spans="1:10" s="19" customFormat="1" ht="15.75" x14ac:dyDescent="0.25">
      <c r="A1005" s="143"/>
      <c r="B1005" s="144"/>
      <c r="C1005" s="144"/>
      <c r="D1005" s="144"/>
      <c r="E1005" s="144"/>
      <c r="F1005" s="144"/>
      <c r="G1005" s="144"/>
      <c r="H1005" s="145"/>
      <c r="I1005" s="145"/>
      <c r="J1005" s="145"/>
    </row>
    <row r="1006" spans="1:10" s="148" customFormat="1" ht="15.75" x14ac:dyDescent="0.25">
      <c r="A1006" s="146"/>
      <c r="B1006" s="147"/>
      <c r="C1006" s="147"/>
      <c r="D1006" s="147"/>
      <c r="E1006" s="147"/>
      <c r="F1006" s="147"/>
      <c r="G1006" s="147"/>
      <c r="H1006" s="147"/>
      <c r="I1006" s="147"/>
      <c r="J1006" s="147"/>
    </row>
    <row r="1007" spans="1:10" s="148" customFormat="1" ht="15.75" x14ac:dyDescent="0.25">
      <c r="A1007" s="149"/>
      <c r="B1007" s="147"/>
      <c r="C1007" s="147"/>
      <c r="D1007" s="147"/>
      <c r="E1007" s="147"/>
      <c r="F1007" s="147"/>
      <c r="G1007" s="147"/>
      <c r="H1007" s="147"/>
      <c r="I1007" s="147"/>
      <c r="J1007" s="147"/>
    </row>
    <row r="1008" spans="1:10" s="19" customFormat="1" ht="15.75" x14ac:dyDescent="0.25">
      <c r="A1008" s="150"/>
      <c r="B1008" s="144"/>
      <c r="C1008" s="144"/>
      <c r="D1008" s="144"/>
      <c r="E1008" s="144"/>
      <c r="F1008" s="144"/>
      <c r="G1008" s="144"/>
      <c r="H1008" s="144"/>
      <c r="I1008" s="144"/>
      <c r="J1008" s="144"/>
    </row>
    <row r="1009" spans="1:10" s="19" customFormat="1" ht="15.75" x14ac:dyDescent="0.25">
      <c r="A1009" s="143"/>
      <c r="B1009" s="144"/>
      <c r="C1009" s="144"/>
      <c r="D1009" s="144"/>
      <c r="E1009" s="144"/>
      <c r="F1009" s="144"/>
      <c r="G1009" s="144"/>
      <c r="H1009" s="144"/>
      <c r="I1009" s="144"/>
      <c r="J1009" s="144"/>
    </row>
    <row r="1010" spans="1:10" s="19" customFormat="1" ht="15.75" x14ac:dyDescent="0.25">
      <c r="A1010" s="143"/>
      <c r="B1010" s="144"/>
      <c r="C1010" s="144"/>
      <c r="D1010" s="144"/>
      <c r="E1010" s="144"/>
      <c r="F1010" s="144"/>
      <c r="G1010" s="144"/>
      <c r="H1010" s="144"/>
      <c r="I1010" s="144"/>
      <c r="J1010" s="144"/>
    </row>
    <row r="1011" spans="1:10" s="19" customFormat="1" ht="15.75" x14ac:dyDescent="0.25">
      <c r="A1011" s="151"/>
      <c r="B1011" s="144"/>
      <c r="C1011" s="144"/>
      <c r="D1011" s="144"/>
      <c r="E1011" s="144"/>
      <c r="F1011" s="144"/>
      <c r="G1011" s="144"/>
      <c r="H1011" s="144"/>
      <c r="I1011" s="144"/>
      <c r="J1011" s="144"/>
    </row>
    <row r="1012" spans="1:10" s="19" customFormat="1" ht="15.75" x14ac:dyDescent="0.25">
      <c r="A1012" s="151"/>
      <c r="B1012" s="144"/>
      <c r="C1012" s="144"/>
      <c r="D1012" s="144"/>
      <c r="E1012" s="144"/>
      <c r="F1012" s="144"/>
      <c r="G1012" s="144"/>
      <c r="H1012" s="144"/>
      <c r="I1012" s="144"/>
      <c r="J1012" s="144"/>
    </row>
    <row r="1013" spans="1:10" s="19" customFormat="1" ht="15.75" x14ac:dyDescent="0.25">
      <c r="A1013" s="151"/>
      <c r="B1013" s="144"/>
      <c r="C1013" s="144"/>
      <c r="D1013" s="144"/>
      <c r="E1013" s="144"/>
      <c r="F1013" s="144"/>
      <c r="G1013" s="144"/>
      <c r="H1013" s="144"/>
      <c r="I1013" s="144"/>
      <c r="J1013" s="144"/>
    </row>
    <row r="1014" spans="1:10" s="19" customFormat="1" ht="15.75" x14ac:dyDescent="0.25">
      <c r="A1014" s="151"/>
      <c r="B1014" s="144"/>
      <c r="C1014" s="144"/>
      <c r="D1014" s="144"/>
      <c r="E1014" s="144"/>
      <c r="F1014" s="144"/>
      <c r="G1014" s="144"/>
      <c r="H1014" s="144"/>
      <c r="I1014" s="144"/>
      <c r="J1014" s="144"/>
    </row>
    <row r="1015" spans="1:10" s="19" customFormat="1" ht="15.75" x14ac:dyDescent="0.25">
      <c r="A1015" s="151"/>
      <c r="B1015" s="144"/>
      <c r="C1015" s="144"/>
      <c r="D1015" s="144"/>
      <c r="E1015" s="144"/>
      <c r="F1015" s="144"/>
      <c r="G1015" s="144"/>
      <c r="H1015" s="144"/>
      <c r="I1015" s="144"/>
      <c r="J1015" s="144"/>
    </row>
    <row r="1016" spans="1:10" s="19" customFormat="1" ht="15.75" x14ac:dyDescent="0.25">
      <c r="A1016" s="151"/>
      <c r="B1016" s="144"/>
      <c r="C1016" s="144"/>
      <c r="D1016" s="144"/>
      <c r="E1016" s="144"/>
      <c r="F1016" s="144"/>
      <c r="G1016" s="144"/>
      <c r="H1016" s="144"/>
      <c r="I1016" s="144"/>
      <c r="J1016" s="144"/>
    </row>
    <row r="1017" spans="1:10" s="19" customFormat="1" ht="15.75" x14ac:dyDescent="0.25">
      <c r="A1017" s="151"/>
      <c r="B1017" s="144"/>
      <c r="C1017" s="144"/>
      <c r="D1017" s="144"/>
      <c r="E1017" s="144"/>
      <c r="F1017" s="144"/>
      <c r="G1017" s="144"/>
      <c r="H1017" s="144"/>
      <c r="I1017" s="144"/>
      <c r="J1017" s="144"/>
    </row>
    <row r="1018" spans="1:10" s="19" customFormat="1" ht="15.75" x14ac:dyDescent="0.25">
      <c r="A1018" s="151"/>
      <c r="B1018" s="144"/>
      <c r="C1018" s="144"/>
      <c r="D1018" s="144"/>
      <c r="E1018" s="144"/>
      <c r="F1018" s="144"/>
      <c r="G1018" s="144"/>
      <c r="H1018" s="144"/>
      <c r="I1018" s="144"/>
      <c r="J1018" s="144"/>
    </row>
    <row r="1019" spans="1:10" s="19" customFormat="1" ht="15.75" x14ac:dyDescent="0.25">
      <c r="A1019" s="151"/>
      <c r="B1019" s="144"/>
      <c r="C1019" s="144"/>
      <c r="D1019" s="144"/>
      <c r="E1019" s="144"/>
      <c r="F1019" s="144"/>
      <c r="G1019" s="144"/>
      <c r="H1019" s="144"/>
      <c r="I1019" s="144"/>
      <c r="J1019" s="144"/>
    </row>
    <row r="1020" spans="1:10" s="19" customFormat="1" ht="15.75" x14ac:dyDescent="0.25">
      <c r="A1020" s="151"/>
      <c r="B1020" s="144"/>
      <c r="C1020" s="144"/>
      <c r="D1020" s="144"/>
      <c r="E1020" s="144"/>
      <c r="F1020" s="144"/>
      <c r="G1020" s="144"/>
      <c r="H1020" s="144"/>
      <c r="I1020" s="144"/>
      <c r="J1020" s="144"/>
    </row>
    <row r="1021" spans="1:10" s="19" customFormat="1" ht="15.75" x14ac:dyDescent="0.25">
      <c r="A1021" s="151"/>
      <c r="B1021" s="144"/>
      <c r="C1021" s="144"/>
      <c r="D1021" s="144"/>
      <c r="E1021" s="144"/>
      <c r="F1021" s="144"/>
      <c r="G1021" s="144"/>
      <c r="H1021" s="144"/>
      <c r="I1021" s="144"/>
      <c r="J1021" s="144"/>
    </row>
    <row r="1022" spans="1:10" s="19" customFormat="1" ht="15.75" x14ac:dyDescent="0.25">
      <c r="A1022" s="151"/>
      <c r="B1022" s="144"/>
      <c r="C1022" s="144"/>
      <c r="D1022" s="144"/>
      <c r="E1022" s="144"/>
      <c r="F1022" s="144"/>
      <c r="G1022" s="144"/>
      <c r="H1022" s="144"/>
      <c r="I1022" s="144"/>
      <c r="J1022" s="144"/>
    </row>
    <row r="1023" spans="1:10" s="19" customFormat="1" ht="15.75" x14ac:dyDescent="0.25">
      <c r="A1023" s="151"/>
      <c r="B1023" s="144"/>
      <c r="C1023" s="144"/>
      <c r="D1023" s="144"/>
      <c r="E1023" s="144"/>
      <c r="F1023" s="144"/>
      <c r="G1023" s="144"/>
      <c r="H1023" s="144"/>
      <c r="I1023" s="144"/>
      <c r="J1023" s="144"/>
    </row>
    <row r="1024" spans="1:10" s="19" customFormat="1" ht="15.75" x14ac:dyDescent="0.25">
      <c r="A1024" s="151"/>
      <c r="B1024" s="144"/>
      <c r="C1024" s="144"/>
      <c r="D1024" s="144"/>
      <c r="E1024" s="144"/>
      <c r="F1024" s="144"/>
      <c r="G1024" s="144"/>
      <c r="H1024" s="144"/>
      <c r="I1024" s="144"/>
      <c r="J1024" s="144"/>
    </row>
    <row r="1025" spans="1:10" s="19" customFormat="1" ht="15.75" x14ac:dyDescent="0.25">
      <c r="A1025" s="151"/>
      <c r="B1025" s="144"/>
      <c r="C1025" s="144"/>
      <c r="D1025" s="144"/>
      <c r="E1025" s="144"/>
      <c r="F1025" s="144"/>
      <c r="G1025" s="144"/>
      <c r="H1025" s="144"/>
      <c r="I1025" s="144"/>
      <c r="J1025" s="144"/>
    </row>
    <row r="1026" spans="1:10" s="19" customFormat="1" ht="15.75" x14ac:dyDescent="0.25">
      <c r="A1026" s="151"/>
      <c r="B1026" s="144"/>
      <c r="C1026" s="144"/>
      <c r="D1026" s="144"/>
      <c r="E1026" s="144"/>
      <c r="F1026" s="144"/>
      <c r="G1026" s="144"/>
      <c r="H1026" s="144"/>
      <c r="I1026" s="144"/>
      <c r="J1026" s="144"/>
    </row>
    <row r="1027" spans="1:10" x14ac:dyDescent="0.2">
      <c r="I1027" s="28"/>
    </row>
    <row r="1028" spans="1:10" x14ac:dyDescent="0.2">
      <c r="I1028" s="28"/>
    </row>
    <row r="1029" spans="1:10" x14ac:dyDescent="0.2">
      <c r="I1029" s="28"/>
    </row>
    <row r="1030" spans="1:10" x14ac:dyDescent="0.2">
      <c r="I1030" s="28"/>
    </row>
    <row r="1031" spans="1:10" x14ac:dyDescent="0.2">
      <c r="I1031" s="28"/>
    </row>
    <row r="1032" spans="1:10" x14ac:dyDescent="0.2">
      <c r="A1032" s="21"/>
      <c r="B1032" s="21"/>
      <c r="C1032" s="21"/>
      <c r="D1032" s="21"/>
      <c r="E1032" s="21"/>
      <c r="F1032" s="21"/>
      <c r="G1032" s="21"/>
      <c r="H1032" s="21"/>
      <c r="I1032" s="28"/>
      <c r="J1032" s="21"/>
    </row>
    <row r="1033" spans="1:10" x14ac:dyDescent="0.2">
      <c r="A1033" s="21"/>
      <c r="B1033" s="21"/>
      <c r="C1033" s="21"/>
      <c r="D1033" s="21"/>
      <c r="E1033" s="21"/>
      <c r="F1033" s="21"/>
      <c r="G1033" s="21"/>
      <c r="H1033" s="21"/>
      <c r="I1033" s="28"/>
      <c r="J1033" s="21"/>
    </row>
    <row r="1034" spans="1:10" x14ac:dyDescent="0.2">
      <c r="A1034" s="21"/>
      <c r="B1034" s="21"/>
      <c r="C1034" s="21"/>
      <c r="D1034" s="21"/>
      <c r="E1034" s="21"/>
      <c r="F1034" s="21"/>
      <c r="G1034" s="21"/>
      <c r="H1034" s="21"/>
      <c r="I1034" s="28"/>
      <c r="J1034" s="21"/>
    </row>
    <row r="1035" spans="1:10" x14ac:dyDescent="0.2">
      <c r="A1035" s="21"/>
      <c r="B1035" s="21"/>
      <c r="C1035" s="21"/>
      <c r="D1035" s="21"/>
      <c r="E1035" s="21"/>
      <c r="F1035" s="21"/>
      <c r="G1035" s="21"/>
      <c r="H1035" s="21"/>
      <c r="I1035" s="28"/>
      <c r="J1035" s="21"/>
    </row>
    <row r="1036" spans="1:10" x14ac:dyDescent="0.2">
      <c r="A1036" s="21"/>
      <c r="B1036" s="21"/>
      <c r="C1036" s="21"/>
      <c r="D1036" s="21"/>
      <c r="E1036" s="21"/>
      <c r="F1036" s="21"/>
      <c r="G1036" s="21"/>
      <c r="H1036" s="21"/>
      <c r="I1036" s="28"/>
      <c r="J1036" s="21"/>
    </row>
    <row r="1037" spans="1:10" x14ac:dyDescent="0.2">
      <c r="A1037" s="21"/>
      <c r="B1037" s="21"/>
      <c r="C1037" s="21"/>
      <c r="D1037" s="21"/>
      <c r="E1037" s="21"/>
      <c r="F1037" s="21"/>
      <c r="G1037" s="21"/>
      <c r="H1037" s="21"/>
      <c r="I1037" s="28"/>
      <c r="J1037" s="21"/>
    </row>
  </sheetData>
  <mergeCells count="9">
    <mergeCell ref="A7:A8"/>
    <mergeCell ref="B7:G7"/>
    <mergeCell ref="H7:H8"/>
    <mergeCell ref="I7:J7"/>
    <mergeCell ref="I1:J1"/>
    <mergeCell ref="I2:J2"/>
    <mergeCell ref="I3:J3"/>
    <mergeCell ref="I4:J4"/>
    <mergeCell ref="A5:J5"/>
  </mergeCells>
  <pageMargins left="0.70866141732283472" right="0.70866141732283472" top="0.35433070866141736" bottom="0.35433070866141736" header="0.31496062992125984" footer="0.31496062992125984"/>
  <pageSetup paperSize="9" scale="44" fitToHeight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9"/>
  <sheetViews>
    <sheetView topLeftCell="A37" zoomScaleNormal="100" zoomScaleSheetLayoutView="90" workbookViewId="0">
      <selection activeCell="B46" sqref="B46"/>
    </sheetView>
  </sheetViews>
  <sheetFormatPr defaultRowHeight="15.75" x14ac:dyDescent="0.25"/>
  <cols>
    <col min="1" max="1" width="10" style="84" customWidth="1"/>
    <col min="2" max="2" width="52.85546875" style="83" customWidth="1"/>
    <col min="3" max="3" width="10.28515625" style="83" customWidth="1"/>
    <col min="4" max="4" width="28.42578125" style="83" customWidth="1"/>
    <col min="5" max="252" width="9.140625" style="83"/>
    <col min="253" max="253" width="11.140625" style="83" customWidth="1"/>
    <col min="254" max="254" width="50.5703125" style="83" customWidth="1"/>
    <col min="255" max="255" width="16.28515625" style="83" customWidth="1"/>
    <col min="256" max="256" width="36" style="83" customWidth="1"/>
    <col min="257" max="508" width="9.140625" style="83"/>
    <col min="509" max="509" width="11.140625" style="83" customWidth="1"/>
    <col min="510" max="510" width="50.5703125" style="83" customWidth="1"/>
    <col min="511" max="511" width="16.28515625" style="83" customWidth="1"/>
    <col min="512" max="512" width="36" style="83" customWidth="1"/>
    <col min="513" max="764" width="9.140625" style="83"/>
    <col min="765" max="765" width="11.140625" style="83" customWidth="1"/>
    <col min="766" max="766" width="50.5703125" style="83" customWidth="1"/>
    <col min="767" max="767" width="16.28515625" style="83" customWidth="1"/>
    <col min="768" max="768" width="36" style="83" customWidth="1"/>
    <col min="769" max="1020" width="9.140625" style="83"/>
    <col min="1021" max="1021" width="11.140625" style="83" customWidth="1"/>
    <col min="1022" max="1022" width="50.5703125" style="83" customWidth="1"/>
    <col min="1023" max="1023" width="16.28515625" style="83" customWidth="1"/>
    <col min="1024" max="1024" width="36" style="83" customWidth="1"/>
    <col min="1025" max="1276" width="9.140625" style="83"/>
    <col min="1277" max="1277" width="11.140625" style="83" customWidth="1"/>
    <col min="1278" max="1278" width="50.5703125" style="83" customWidth="1"/>
    <col min="1279" max="1279" width="16.28515625" style="83" customWidth="1"/>
    <col min="1280" max="1280" width="36" style="83" customWidth="1"/>
    <col min="1281" max="1532" width="9.140625" style="83"/>
    <col min="1533" max="1533" width="11.140625" style="83" customWidth="1"/>
    <col min="1534" max="1534" width="50.5703125" style="83" customWidth="1"/>
    <col min="1535" max="1535" width="16.28515625" style="83" customWidth="1"/>
    <col min="1536" max="1536" width="36" style="83" customWidth="1"/>
    <col min="1537" max="1788" width="9.140625" style="83"/>
    <col min="1789" max="1789" width="11.140625" style="83" customWidth="1"/>
    <col min="1790" max="1790" width="50.5703125" style="83" customWidth="1"/>
    <col min="1791" max="1791" width="16.28515625" style="83" customWidth="1"/>
    <col min="1792" max="1792" width="36" style="83" customWidth="1"/>
    <col min="1793" max="2044" width="9.140625" style="83"/>
    <col min="2045" max="2045" width="11.140625" style="83" customWidth="1"/>
    <col min="2046" max="2046" width="50.5703125" style="83" customWidth="1"/>
    <col min="2047" max="2047" width="16.28515625" style="83" customWidth="1"/>
    <col min="2048" max="2048" width="36" style="83" customWidth="1"/>
    <col min="2049" max="2300" width="9.140625" style="83"/>
    <col min="2301" max="2301" width="11.140625" style="83" customWidth="1"/>
    <col min="2302" max="2302" width="50.5703125" style="83" customWidth="1"/>
    <col min="2303" max="2303" width="16.28515625" style="83" customWidth="1"/>
    <col min="2304" max="2304" width="36" style="83" customWidth="1"/>
    <col min="2305" max="2556" width="9.140625" style="83"/>
    <col min="2557" max="2557" width="11.140625" style="83" customWidth="1"/>
    <col min="2558" max="2558" width="50.5703125" style="83" customWidth="1"/>
    <col min="2559" max="2559" width="16.28515625" style="83" customWidth="1"/>
    <col min="2560" max="2560" width="36" style="83" customWidth="1"/>
    <col min="2561" max="2812" width="9.140625" style="83"/>
    <col min="2813" max="2813" width="11.140625" style="83" customWidth="1"/>
    <col min="2814" max="2814" width="50.5703125" style="83" customWidth="1"/>
    <col min="2815" max="2815" width="16.28515625" style="83" customWidth="1"/>
    <col min="2816" max="2816" width="36" style="83" customWidth="1"/>
    <col min="2817" max="3068" width="9.140625" style="83"/>
    <col min="3069" max="3069" width="11.140625" style="83" customWidth="1"/>
    <col min="3070" max="3070" width="50.5703125" style="83" customWidth="1"/>
    <col min="3071" max="3071" width="16.28515625" style="83" customWidth="1"/>
    <col min="3072" max="3072" width="36" style="83" customWidth="1"/>
    <col min="3073" max="3324" width="9.140625" style="83"/>
    <col min="3325" max="3325" width="11.140625" style="83" customWidth="1"/>
    <col min="3326" max="3326" width="50.5703125" style="83" customWidth="1"/>
    <col min="3327" max="3327" width="16.28515625" style="83" customWidth="1"/>
    <col min="3328" max="3328" width="36" style="83" customWidth="1"/>
    <col min="3329" max="3580" width="9.140625" style="83"/>
    <col min="3581" max="3581" width="11.140625" style="83" customWidth="1"/>
    <col min="3582" max="3582" width="50.5703125" style="83" customWidth="1"/>
    <col min="3583" max="3583" width="16.28515625" style="83" customWidth="1"/>
    <col min="3584" max="3584" width="36" style="83" customWidth="1"/>
    <col min="3585" max="3836" width="9.140625" style="83"/>
    <col min="3837" max="3837" width="11.140625" style="83" customWidth="1"/>
    <col min="3838" max="3838" width="50.5703125" style="83" customWidth="1"/>
    <col min="3839" max="3839" width="16.28515625" style="83" customWidth="1"/>
    <col min="3840" max="3840" width="36" style="83" customWidth="1"/>
    <col min="3841" max="4092" width="9.140625" style="83"/>
    <col min="4093" max="4093" width="11.140625" style="83" customWidth="1"/>
    <col min="4094" max="4094" width="50.5703125" style="83" customWidth="1"/>
    <col min="4095" max="4095" width="16.28515625" style="83" customWidth="1"/>
    <col min="4096" max="4096" width="36" style="83" customWidth="1"/>
    <col min="4097" max="4348" width="9.140625" style="83"/>
    <col min="4349" max="4349" width="11.140625" style="83" customWidth="1"/>
    <col min="4350" max="4350" width="50.5703125" style="83" customWidth="1"/>
    <col min="4351" max="4351" width="16.28515625" style="83" customWidth="1"/>
    <col min="4352" max="4352" width="36" style="83" customWidth="1"/>
    <col min="4353" max="4604" width="9.140625" style="83"/>
    <col min="4605" max="4605" width="11.140625" style="83" customWidth="1"/>
    <col min="4606" max="4606" width="50.5703125" style="83" customWidth="1"/>
    <col min="4607" max="4607" width="16.28515625" style="83" customWidth="1"/>
    <col min="4608" max="4608" width="36" style="83" customWidth="1"/>
    <col min="4609" max="4860" width="9.140625" style="83"/>
    <col min="4861" max="4861" width="11.140625" style="83" customWidth="1"/>
    <col min="4862" max="4862" width="50.5703125" style="83" customWidth="1"/>
    <col min="4863" max="4863" width="16.28515625" style="83" customWidth="1"/>
    <col min="4864" max="4864" width="36" style="83" customWidth="1"/>
    <col min="4865" max="5116" width="9.140625" style="83"/>
    <col min="5117" max="5117" width="11.140625" style="83" customWidth="1"/>
    <col min="5118" max="5118" width="50.5703125" style="83" customWidth="1"/>
    <col min="5119" max="5119" width="16.28515625" style="83" customWidth="1"/>
    <col min="5120" max="5120" width="36" style="83" customWidth="1"/>
    <col min="5121" max="5372" width="9.140625" style="83"/>
    <col min="5373" max="5373" width="11.140625" style="83" customWidth="1"/>
    <col min="5374" max="5374" width="50.5703125" style="83" customWidth="1"/>
    <col min="5375" max="5375" width="16.28515625" style="83" customWidth="1"/>
    <col min="5376" max="5376" width="36" style="83" customWidth="1"/>
    <col min="5377" max="5628" width="9.140625" style="83"/>
    <col min="5629" max="5629" width="11.140625" style="83" customWidth="1"/>
    <col min="5630" max="5630" width="50.5703125" style="83" customWidth="1"/>
    <col min="5631" max="5631" width="16.28515625" style="83" customWidth="1"/>
    <col min="5632" max="5632" width="36" style="83" customWidth="1"/>
    <col min="5633" max="5884" width="9.140625" style="83"/>
    <col min="5885" max="5885" width="11.140625" style="83" customWidth="1"/>
    <col min="5886" max="5886" width="50.5703125" style="83" customWidth="1"/>
    <col min="5887" max="5887" width="16.28515625" style="83" customWidth="1"/>
    <col min="5888" max="5888" width="36" style="83" customWidth="1"/>
    <col min="5889" max="6140" width="9.140625" style="83"/>
    <col min="6141" max="6141" width="11.140625" style="83" customWidth="1"/>
    <col min="6142" max="6142" width="50.5703125" style="83" customWidth="1"/>
    <col min="6143" max="6143" width="16.28515625" style="83" customWidth="1"/>
    <col min="6144" max="6144" width="36" style="83" customWidth="1"/>
    <col min="6145" max="6396" width="9.140625" style="83"/>
    <col min="6397" max="6397" width="11.140625" style="83" customWidth="1"/>
    <col min="6398" max="6398" width="50.5703125" style="83" customWidth="1"/>
    <col min="6399" max="6399" width="16.28515625" style="83" customWidth="1"/>
    <col min="6400" max="6400" width="36" style="83" customWidth="1"/>
    <col min="6401" max="6652" width="9.140625" style="83"/>
    <col min="6653" max="6653" width="11.140625" style="83" customWidth="1"/>
    <col min="6654" max="6654" width="50.5703125" style="83" customWidth="1"/>
    <col min="6655" max="6655" width="16.28515625" style="83" customWidth="1"/>
    <col min="6656" max="6656" width="36" style="83" customWidth="1"/>
    <col min="6657" max="6908" width="9.140625" style="83"/>
    <col min="6909" max="6909" width="11.140625" style="83" customWidth="1"/>
    <col min="6910" max="6910" width="50.5703125" style="83" customWidth="1"/>
    <col min="6911" max="6911" width="16.28515625" style="83" customWidth="1"/>
    <col min="6912" max="6912" width="36" style="83" customWidth="1"/>
    <col min="6913" max="7164" width="9.140625" style="83"/>
    <col min="7165" max="7165" width="11.140625" style="83" customWidth="1"/>
    <col min="7166" max="7166" width="50.5703125" style="83" customWidth="1"/>
    <col min="7167" max="7167" width="16.28515625" style="83" customWidth="1"/>
    <col min="7168" max="7168" width="36" style="83" customWidth="1"/>
    <col min="7169" max="7420" width="9.140625" style="83"/>
    <col min="7421" max="7421" width="11.140625" style="83" customWidth="1"/>
    <col min="7422" max="7422" width="50.5703125" style="83" customWidth="1"/>
    <col min="7423" max="7423" width="16.28515625" style="83" customWidth="1"/>
    <col min="7424" max="7424" width="36" style="83" customWidth="1"/>
    <col min="7425" max="7676" width="9.140625" style="83"/>
    <col min="7677" max="7677" width="11.140625" style="83" customWidth="1"/>
    <col min="7678" max="7678" width="50.5703125" style="83" customWidth="1"/>
    <col min="7679" max="7679" width="16.28515625" style="83" customWidth="1"/>
    <col min="7680" max="7680" width="36" style="83" customWidth="1"/>
    <col min="7681" max="7932" width="9.140625" style="83"/>
    <col min="7933" max="7933" width="11.140625" style="83" customWidth="1"/>
    <col min="7934" max="7934" width="50.5703125" style="83" customWidth="1"/>
    <col min="7935" max="7935" width="16.28515625" style="83" customWidth="1"/>
    <col min="7936" max="7936" width="36" style="83" customWidth="1"/>
    <col min="7937" max="8188" width="9.140625" style="83"/>
    <col min="8189" max="8189" width="11.140625" style="83" customWidth="1"/>
    <col min="8190" max="8190" width="50.5703125" style="83" customWidth="1"/>
    <col min="8191" max="8191" width="16.28515625" style="83" customWidth="1"/>
    <col min="8192" max="8192" width="36" style="83" customWidth="1"/>
    <col min="8193" max="8444" width="9.140625" style="83"/>
    <col min="8445" max="8445" width="11.140625" style="83" customWidth="1"/>
    <col min="8446" max="8446" width="50.5703125" style="83" customWidth="1"/>
    <col min="8447" max="8447" width="16.28515625" style="83" customWidth="1"/>
    <col min="8448" max="8448" width="36" style="83" customWidth="1"/>
    <col min="8449" max="8700" width="9.140625" style="83"/>
    <col min="8701" max="8701" width="11.140625" style="83" customWidth="1"/>
    <col min="8702" max="8702" width="50.5703125" style="83" customWidth="1"/>
    <col min="8703" max="8703" width="16.28515625" style="83" customWidth="1"/>
    <col min="8704" max="8704" width="36" style="83" customWidth="1"/>
    <col min="8705" max="8956" width="9.140625" style="83"/>
    <col min="8957" max="8957" width="11.140625" style="83" customWidth="1"/>
    <col min="8958" max="8958" width="50.5703125" style="83" customWidth="1"/>
    <col min="8959" max="8959" width="16.28515625" style="83" customWidth="1"/>
    <col min="8960" max="8960" width="36" style="83" customWidth="1"/>
    <col min="8961" max="9212" width="9.140625" style="83"/>
    <col min="9213" max="9213" width="11.140625" style="83" customWidth="1"/>
    <col min="9214" max="9214" width="50.5703125" style="83" customWidth="1"/>
    <col min="9215" max="9215" width="16.28515625" style="83" customWidth="1"/>
    <col min="9216" max="9216" width="36" style="83" customWidth="1"/>
    <col min="9217" max="9468" width="9.140625" style="83"/>
    <col min="9469" max="9469" width="11.140625" style="83" customWidth="1"/>
    <col min="9470" max="9470" width="50.5703125" style="83" customWidth="1"/>
    <col min="9471" max="9471" width="16.28515625" style="83" customWidth="1"/>
    <col min="9472" max="9472" width="36" style="83" customWidth="1"/>
    <col min="9473" max="9724" width="9.140625" style="83"/>
    <col min="9725" max="9725" width="11.140625" style="83" customWidth="1"/>
    <col min="9726" max="9726" width="50.5703125" style="83" customWidth="1"/>
    <col min="9727" max="9727" width="16.28515625" style="83" customWidth="1"/>
    <col min="9728" max="9728" width="36" style="83" customWidth="1"/>
    <col min="9729" max="9980" width="9.140625" style="83"/>
    <col min="9981" max="9981" width="11.140625" style="83" customWidth="1"/>
    <col min="9982" max="9982" width="50.5703125" style="83" customWidth="1"/>
    <col min="9983" max="9983" width="16.28515625" style="83" customWidth="1"/>
    <col min="9984" max="9984" width="36" style="83" customWidth="1"/>
    <col min="9985" max="10236" width="9.140625" style="83"/>
    <col min="10237" max="10237" width="11.140625" style="83" customWidth="1"/>
    <col min="10238" max="10238" width="50.5703125" style="83" customWidth="1"/>
    <col min="10239" max="10239" width="16.28515625" style="83" customWidth="1"/>
    <col min="10240" max="10240" width="36" style="83" customWidth="1"/>
    <col min="10241" max="10492" width="9.140625" style="83"/>
    <col min="10493" max="10493" width="11.140625" style="83" customWidth="1"/>
    <col min="10494" max="10494" width="50.5703125" style="83" customWidth="1"/>
    <col min="10495" max="10495" width="16.28515625" style="83" customWidth="1"/>
    <col min="10496" max="10496" width="36" style="83" customWidth="1"/>
    <col min="10497" max="10748" width="9.140625" style="83"/>
    <col min="10749" max="10749" width="11.140625" style="83" customWidth="1"/>
    <col min="10750" max="10750" width="50.5703125" style="83" customWidth="1"/>
    <col min="10751" max="10751" width="16.28515625" style="83" customWidth="1"/>
    <col min="10752" max="10752" width="36" style="83" customWidth="1"/>
    <col min="10753" max="11004" width="9.140625" style="83"/>
    <col min="11005" max="11005" width="11.140625" style="83" customWidth="1"/>
    <col min="11006" max="11006" width="50.5703125" style="83" customWidth="1"/>
    <col min="11007" max="11007" width="16.28515625" style="83" customWidth="1"/>
    <col min="11008" max="11008" width="36" style="83" customWidth="1"/>
    <col min="11009" max="11260" width="9.140625" style="83"/>
    <col min="11261" max="11261" width="11.140625" style="83" customWidth="1"/>
    <col min="11262" max="11262" width="50.5703125" style="83" customWidth="1"/>
    <col min="11263" max="11263" width="16.28515625" style="83" customWidth="1"/>
    <col min="11264" max="11264" width="36" style="83" customWidth="1"/>
    <col min="11265" max="11516" width="9.140625" style="83"/>
    <col min="11517" max="11517" width="11.140625" style="83" customWidth="1"/>
    <col min="11518" max="11518" width="50.5703125" style="83" customWidth="1"/>
    <col min="11519" max="11519" width="16.28515625" style="83" customWidth="1"/>
    <col min="11520" max="11520" width="36" style="83" customWidth="1"/>
    <col min="11521" max="11772" width="9.140625" style="83"/>
    <col min="11773" max="11773" width="11.140625" style="83" customWidth="1"/>
    <col min="11774" max="11774" width="50.5703125" style="83" customWidth="1"/>
    <col min="11775" max="11775" width="16.28515625" style="83" customWidth="1"/>
    <col min="11776" max="11776" width="36" style="83" customWidth="1"/>
    <col min="11777" max="12028" width="9.140625" style="83"/>
    <col min="12029" max="12029" width="11.140625" style="83" customWidth="1"/>
    <col min="12030" max="12030" width="50.5703125" style="83" customWidth="1"/>
    <col min="12031" max="12031" width="16.28515625" style="83" customWidth="1"/>
    <col min="12032" max="12032" width="36" style="83" customWidth="1"/>
    <col min="12033" max="12284" width="9.140625" style="83"/>
    <col min="12285" max="12285" width="11.140625" style="83" customWidth="1"/>
    <col min="12286" max="12286" width="50.5703125" style="83" customWidth="1"/>
    <col min="12287" max="12287" width="16.28515625" style="83" customWidth="1"/>
    <col min="12288" max="12288" width="36" style="83" customWidth="1"/>
    <col min="12289" max="12540" width="9.140625" style="83"/>
    <col min="12541" max="12541" width="11.140625" style="83" customWidth="1"/>
    <col min="12542" max="12542" width="50.5703125" style="83" customWidth="1"/>
    <col min="12543" max="12543" width="16.28515625" style="83" customWidth="1"/>
    <col min="12544" max="12544" width="36" style="83" customWidth="1"/>
    <col min="12545" max="12796" width="9.140625" style="83"/>
    <col min="12797" max="12797" width="11.140625" style="83" customWidth="1"/>
    <col min="12798" max="12798" width="50.5703125" style="83" customWidth="1"/>
    <col min="12799" max="12799" width="16.28515625" style="83" customWidth="1"/>
    <col min="12800" max="12800" width="36" style="83" customWidth="1"/>
    <col min="12801" max="13052" width="9.140625" style="83"/>
    <col min="13053" max="13053" width="11.140625" style="83" customWidth="1"/>
    <col min="13054" max="13054" width="50.5703125" style="83" customWidth="1"/>
    <col min="13055" max="13055" width="16.28515625" style="83" customWidth="1"/>
    <col min="13056" max="13056" width="36" style="83" customWidth="1"/>
    <col min="13057" max="13308" width="9.140625" style="83"/>
    <col min="13309" max="13309" width="11.140625" style="83" customWidth="1"/>
    <col min="13310" max="13310" width="50.5703125" style="83" customWidth="1"/>
    <col min="13311" max="13311" width="16.28515625" style="83" customWidth="1"/>
    <col min="13312" max="13312" width="36" style="83" customWidth="1"/>
    <col min="13313" max="13564" width="9.140625" style="83"/>
    <col min="13565" max="13565" width="11.140625" style="83" customWidth="1"/>
    <col min="13566" max="13566" width="50.5703125" style="83" customWidth="1"/>
    <col min="13567" max="13567" width="16.28515625" style="83" customWidth="1"/>
    <col min="13568" max="13568" width="36" style="83" customWidth="1"/>
    <col min="13569" max="13820" width="9.140625" style="83"/>
    <col min="13821" max="13821" width="11.140625" style="83" customWidth="1"/>
    <col min="13822" max="13822" width="50.5703125" style="83" customWidth="1"/>
    <col min="13823" max="13823" width="16.28515625" style="83" customWidth="1"/>
    <col min="13824" max="13824" width="36" style="83" customWidth="1"/>
    <col min="13825" max="14076" width="9.140625" style="83"/>
    <col min="14077" max="14077" width="11.140625" style="83" customWidth="1"/>
    <col min="14078" max="14078" width="50.5703125" style="83" customWidth="1"/>
    <col min="14079" max="14079" width="16.28515625" style="83" customWidth="1"/>
    <col min="14080" max="14080" width="36" style="83" customWidth="1"/>
    <col min="14081" max="14332" width="9.140625" style="83"/>
    <col min="14333" max="14333" width="11.140625" style="83" customWidth="1"/>
    <col min="14334" max="14334" width="50.5703125" style="83" customWidth="1"/>
    <col min="14335" max="14335" width="16.28515625" style="83" customWidth="1"/>
    <col min="14336" max="14336" width="36" style="83" customWidth="1"/>
    <col min="14337" max="14588" width="9.140625" style="83"/>
    <col min="14589" max="14589" width="11.140625" style="83" customWidth="1"/>
    <col min="14590" max="14590" width="50.5703125" style="83" customWidth="1"/>
    <col min="14591" max="14591" width="16.28515625" style="83" customWidth="1"/>
    <col min="14592" max="14592" width="36" style="83" customWidth="1"/>
    <col min="14593" max="14844" width="9.140625" style="83"/>
    <col min="14845" max="14845" width="11.140625" style="83" customWidth="1"/>
    <col min="14846" max="14846" width="50.5703125" style="83" customWidth="1"/>
    <col min="14847" max="14847" width="16.28515625" style="83" customWidth="1"/>
    <col min="14848" max="14848" width="36" style="83" customWidth="1"/>
    <col min="14849" max="15100" width="9.140625" style="83"/>
    <col min="15101" max="15101" width="11.140625" style="83" customWidth="1"/>
    <col min="15102" max="15102" width="50.5703125" style="83" customWidth="1"/>
    <col min="15103" max="15103" width="16.28515625" style="83" customWidth="1"/>
    <col min="15104" max="15104" width="36" style="83" customWidth="1"/>
    <col min="15105" max="15356" width="9.140625" style="83"/>
    <col min="15357" max="15357" width="11.140625" style="83" customWidth="1"/>
    <col min="15358" max="15358" width="50.5703125" style="83" customWidth="1"/>
    <col min="15359" max="15359" width="16.28515625" style="83" customWidth="1"/>
    <col min="15360" max="15360" width="36" style="83" customWidth="1"/>
    <col min="15361" max="15612" width="9.140625" style="83"/>
    <col min="15613" max="15613" width="11.140625" style="83" customWidth="1"/>
    <col min="15614" max="15614" width="50.5703125" style="83" customWidth="1"/>
    <col min="15615" max="15615" width="16.28515625" style="83" customWidth="1"/>
    <col min="15616" max="15616" width="36" style="83" customWidth="1"/>
    <col min="15617" max="15868" width="9.140625" style="83"/>
    <col min="15869" max="15869" width="11.140625" style="83" customWidth="1"/>
    <col min="15870" max="15870" width="50.5703125" style="83" customWidth="1"/>
    <col min="15871" max="15871" width="16.28515625" style="83" customWidth="1"/>
    <col min="15872" max="15872" width="36" style="83" customWidth="1"/>
    <col min="15873" max="16124" width="9.140625" style="83"/>
    <col min="16125" max="16125" width="11.140625" style="83" customWidth="1"/>
    <col min="16126" max="16126" width="50.5703125" style="83" customWidth="1"/>
    <col min="16127" max="16127" width="16.28515625" style="83" customWidth="1"/>
    <col min="16128" max="16128" width="36" style="83" customWidth="1"/>
    <col min="16129" max="16384" width="9.140625" style="83"/>
  </cols>
  <sheetData>
    <row r="1" spans="1:4" ht="57.75" customHeight="1" x14ac:dyDescent="0.25">
      <c r="A1" s="81" t="s">
        <v>782</v>
      </c>
      <c r="B1" s="405" t="s">
        <v>1009</v>
      </c>
      <c r="C1" s="405"/>
      <c r="D1" s="405"/>
    </row>
    <row r="2" spans="1:4" x14ac:dyDescent="0.25">
      <c r="D2" s="85" t="s">
        <v>801</v>
      </c>
    </row>
    <row r="3" spans="1:4" ht="26.25" x14ac:dyDescent="0.25">
      <c r="A3" s="233" t="s">
        <v>603</v>
      </c>
      <c r="B3" s="189" t="s">
        <v>232</v>
      </c>
      <c r="C3" s="43" t="s">
        <v>784</v>
      </c>
      <c r="D3" s="44" t="s">
        <v>585</v>
      </c>
    </row>
    <row r="4" spans="1:4" ht="27.75" customHeight="1" x14ac:dyDescent="0.25">
      <c r="A4" s="93" t="s">
        <v>55</v>
      </c>
      <c r="B4" s="195" t="s">
        <v>54</v>
      </c>
      <c r="C4" s="244">
        <f>C9+C11</f>
        <v>0</v>
      </c>
      <c r="D4" s="407"/>
    </row>
    <row r="5" spans="1:4" ht="31.5" hidden="1" customHeight="1" x14ac:dyDescent="0.25">
      <c r="A5" s="93" t="s">
        <v>817</v>
      </c>
      <c r="B5" s="86" t="s">
        <v>64</v>
      </c>
      <c r="C5" s="244">
        <f>C6+C7</f>
        <v>0</v>
      </c>
      <c r="D5" s="408"/>
    </row>
    <row r="6" spans="1:4" ht="27.75" hidden="1" customHeight="1" x14ac:dyDescent="0.25">
      <c r="A6" s="93"/>
      <c r="B6" s="174" t="s">
        <v>973</v>
      </c>
      <c r="C6" s="175">
        <v>389.1</v>
      </c>
      <c r="D6" s="408"/>
    </row>
    <row r="7" spans="1:4" ht="27.75" hidden="1" customHeight="1" x14ac:dyDescent="0.25">
      <c r="A7" s="93"/>
      <c r="B7" s="174" t="s">
        <v>974</v>
      </c>
      <c r="C7" s="175">
        <v>-389.1</v>
      </c>
      <c r="D7" s="409"/>
    </row>
    <row r="8" spans="1:4" ht="27.75" hidden="1" customHeight="1" x14ac:dyDescent="0.25">
      <c r="A8" s="93"/>
      <c r="B8" s="100"/>
      <c r="C8" s="244"/>
      <c r="D8" s="184"/>
    </row>
    <row r="9" spans="1:4" ht="18" hidden="1" customHeight="1" x14ac:dyDescent="0.25">
      <c r="A9" s="93" t="s">
        <v>812</v>
      </c>
      <c r="B9" s="86" t="s">
        <v>70</v>
      </c>
      <c r="C9" s="245">
        <f>C10</f>
        <v>0</v>
      </c>
      <c r="D9" s="184"/>
    </row>
    <row r="10" spans="1:4" ht="38.25" hidden="1" customHeight="1" x14ac:dyDescent="0.25">
      <c r="A10" s="94"/>
      <c r="B10" s="32"/>
      <c r="C10" s="246"/>
      <c r="D10" s="184"/>
    </row>
    <row r="11" spans="1:4" ht="38.25" hidden="1" customHeight="1" x14ac:dyDescent="0.25">
      <c r="A11" s="93" t="s">
        <v>813</v>
      </c>
      <c r="B11" s="86" t="s">
        <v>74</v>
      </c>
      <c r="C11" s="247">
        <f>C12+C13</f>
        <v>0</v>
      </c>
      <c r="D11" s="184"/>
    </row>
    <row r="12" spans="1:4" ht="23.25" hidden="1" customHeight="1" x14ac:dyDescent="0.25">
      <c r="A12" s="94"/>
      <c r="B12" s="30"/>
      <c r="C12" s="246"/>
      <c r="D12" s="185"/>
    </row>
    <row r="13" spans="1:4" hidden="1" x14ac:dyDescent="0.25">
      <c r="A13" s="54"/>
      <c r="B13" s="30"/>
      <c r="C13" s="248"/>
      <c r="D13" s="402"/>
    </row>
    <row r="14" spans="1:4" hidden="1" x14ac:dyDescent="0.25">
      <c r="A14" s="66" t="s">
        <v>61</v>
      </c>
      <c r="B14" s="86" t="s">
        <v>87</v>
      </c>
      <c r="C14" s="249">
        <f>C15</f>
        <v>0</v>
      </c>
      <c r="D14" s="403"/>
    </row>
    <row r="15" spans="1:4" ht="31.5" hidden="1" x14ac:dyDescent="0.25">
      <c r="A15" s="66" t="s">
        <v>797</v>
      </c>
      <c r="B15" s="31" t="s">
        <v>113</v>
      </c>
      <c r="C15" s="250">
        <f>C18</f>
        <v>0</v>
      </c>
      <c r="D15" s="403"/>
    </row>
    <row r="16" spans="1:4" ht="15.75" hidden="1" customHeight="1" x14ac:dyDescent="0.25">
      <c r="A16" s="66"/>
      <c r="B16" s="30" t="s">
        <v>798</v>
      </c>
      <c r="C16" s="251"/>
      <c r="D16" s="403"/>
    </row>
    <row r="17" spans="1:4" ht="19.5" hidden="1" customHeight="1" x14ac:dyDescent="0.25">
      <c r="A17" s="66"/>
      <c r="B17" s="30" t="s">
        <v>799</v>
      </c>
      <c r="C17" s="252"/>
      <c r="D17" s="403"/>
    </row>
    <row r="18" spans="1:4" ht="58.5" hidden="1" customHeight="1" x14ac:dyDescent="0.25">
      <c r="A18" s="66"/>
      <c r="B18" s="30"/>
      <c r="C18" s="253"/>
      <c r="D18" s="403"/>
    </row>
    <row r="19" spans="1:4" ht="15.75" customHeight="1" x14ac:dyDescent="0.25">
      <c r="A19" s="66" t="s">
        <v>812</v>
      </c>
      <c r="B19" s="100" t="s">
        <v>70</v>
      </c>
      <c r="C19" s="236">
        <f>C20</f>
        <v>-809.1</v>
      </c>
      <c r="D19" s="407" t="s">
        <v>1004</v>
      </c>
    </row>
    <row r="20" spans="1:4" ht="30" x14ac:dyDescent="0.25">
      <c r="A20" s="66"/>
      <c r="B20" s="235" t="s">
        <v>214</v>
      </c>
      <c r="C20" s="174">
        <v>-809.1</v>
      </c>
      <c r="D20" s="408"/>
    </row>
    <row r="21" spans="1:4" x14ac:dyDescent="0.25">
      <c r="A21" s="66" t="s">
        <v>813</v>
      </c>
      <c r="B21" s="100" t="s">
        <v>74</v>
      </c>
      <c r="C21" s="236">
        <f>C22</f>
        <v>809.1</v>
      </c>
      <c r="D21" s="408"/>
    </row>
    <row r="22" spans="1:4" x14ac:dyDescent="0.25">
      <c r="A22" s="66"/>
      <c r="B22" s="235" t="s">
        <v>76</v>
      </c>
      <c r="C22" s="174">
        <v>809.1</v>
      </c>
      <c r="D22" s="408"/>
    </row>
    <row r="23" spans="1:4" x14ac:dyDescent="0.25">
      <c r="A23" s="46" t="s">
        <v>61</v>
      </c>
      <c r="B23" s="31" t="s">
        <v>245</v>
      </c>
      <c r="C23" s="243">
        <f>C24</f>
        <v>-9.1</v>
      </c>
      <c r="D23" s="410" t="s">
        <v>1010</v>
      </c>
    </row>
    <row r="24" spans="1:4" ht="43.5" customHeight="1" x14ac:dyDescent="0.25">
      <c r="A24" s="181" t="s">
        <v>797</v>
      </c>
      <c r="B24" s="86" t="s">
        <v>113</v>
      </c>
      <c r="C24" s="243">
        <f>C25</f>
        <v>-9.1</v>
      </c>
      <c r="D24" s="410"/>
    </row>
    <row r="25" spans="1:4" ht="93" customHeight="1" x14ac:dyDescent="0.25">
      <c r="A25" s="66"/>
      <c r="B25" s="32" t="s">
        <v>308</v>
      </c>
      <c r="C25" s="174">
        <v>-9.1</v>
      </c>
      <c r="D25" s="410"/>
    </row>
    <row r="26" spans="1:4" x14ac:dyDescent="0.25">
      <c r="A26" s="66" t="s">
        <v>63</v>
      </c>
      <c r="B26" s="194" t="s">
        <v>115</v>
      </c>
      <c r="C26" s="254">
        <f>C27</f>
        <v>0</v>
      </c>
      <c r="D26" s="406" t="s">
        <v>956</v>
      </c>
    </row>
    <row r="27" spans="1:4" x14ac:dyDescent="0.25">
      <c r="A27" s="66" t="s">
        <v>800</v>
      </c>
      <c r="B27" s="180" t="s">
        <v>123</v>
      </c>
      <c r="C27" s="254">
        <f>C28+C29</f>
        <v>0</v>
      </c>
      <c r="D27" s="406"/>
    </row>
    <row r="28" spans="1:4" ht="39" x14ac:dyDescent="0.25">
      <c r="A28" s="66"/>
      <c r="B28" s="174" t="s">
        <v>972</v>
      </c>
      <c r="C28" s="175">
        <v>-4260</v>
      </c>
      <c r="D28" s="406"/>
    </row>
    <row r="29" spans="1:4" ht="51.75" x14ac:dyDescent="0.25">
      <c r="A29" s="66"/>
      <c r="B29" s="174" t="s">
        <v>971</v>
      </c>
      <c r="C29" s="175">
        <v>4260</v>
      </c>
      <c r="D29" s="406"/>
    </row>
    <row r="30" spans="1:4" ht="51.75" x14ac:dyDescent="0.25">
      <c r="A30" s="66"/>
      <c r="B30" s="174" t="s">
        <v>275</v>
      </c>
      <c r="C30" s="175">
        <v>8929</v>
      </c>
      <c r="D30" s="402" t="s">
        <v>980</v>
      </c>
    </row>
    <row r="31" spans="1:4" x14ac:dyDescent="0.25">
      <c r="A31" s="191" t="s">
        <v>313</v>
      </c>
      <c r="B31" s="33" t="s">
        <v>133</v>
      </c>
      <c r="C31" s="255">
        <f>C32</f>
        <v>-1019.4</v>
      </c>
      <c r="D31" s="403"/>
    </row>
    <row r="32" spans="1:4" ht="77.25" x14ac:dyDescent="0.25">
      <c r="A32" s="66"/>
      <c r="B32" s="174" t="s">
        <v>989</v>
      </c>
      <c r="C32" s="175">
        <v>-1019.4</v>
      </c>
      <c r="D32" s="403"/>
    </row>
    <row r="33" spans="1:4" x14ac:dyDescent="0.25">
      <c r="A33" s="190" t="s">
        <v>788</v>
      </c>
      <c r="B33" s="198" t="s">
        <v>177</v>
      </c>
      <c r="C33" s="255">
        <f>C34</f>
        <v>-1500</v>
      </c>
      <c r="D33" s="403"/>
    </row>
    <row r="34" spans="1:4" ht="77.25" x14ac:dyDescent="0.25">
      <c r="A34" s="66"/>
      <c r="B34" s="197" t="s">
        <v>988</v>
      </c>
      <c r="C34" s="175">
        <v>-1500</v>
      </c>
      <c r="D34" s="403"/>
    </row>
    <row r="35" spans="1:4" ht="14.25" customHeight="1" x14ac:dyDescent="0.25">
      <c r="A35" s="190" t="s">
        <v>920</v>
      </c>
      <c r="B35" s="198" t="s">
        <v>182</v>
      </c>
      <c r="C35" s="255">
        <f>C36</f>
        <v>-4479.6000000000004</v>
      </c>
      <c r="D35" s="403"/>
    </row>
    <row r="36" spans="1:4" ht="51.75" x14ac:dyDescent="0.25">
      <c r="A36" s="66"/>
      <c r="B36" s="174" t="s">
        <v>671</v>
      </c>
      <c r="C36" s="175">
        <v>-4479.6000000000004</v>
      </c>
      <c r="D36" s="403"/>
    </row>
    <row r="37" spans="1:4" ht="20.25" customHeight="1" x14ac:dyDescent="0.25">
      <c r="A37" s="66" t="s">
        <v>949</v>
      </c>
      <c r="B37" s="198" t="s">
        <v>201</v>
      </c>
      <c r="C37" s="255">
        <f>C38</f>
        <v>-1930</v>
      </c>
      <c r="D37" s="403"/>
    </row>
    <row r="38" spans="1:4" ht="44.25" customHeight="1" x14ac:dyDescent="0.25">
      <c r="A38" s="66"/>
      <c r="B38" s="174" t="s">
        <v>978</v>
      </c>
      <c r="C38" s="175">
        <v>-1930</v>
      </c>
      <c r="D38" s="404"/>
    </row>
    <row r="39" spans="1:4" ht="15.75" customHeight="1" x14ac:dyDescent="0.25">
      <c r="A39" s="190" t="s">
        <v>69</v>
      </c>
      <c r="B39" s="73" t="s">
        <v>132</v>
      </c>
      <c r="C39" s="255">
        <f>SUM(C41:C50)</f>
        <v>-88</v>
      </c>
      <c r="D39" s="402" t="s">
        <v>1003</v>
      </c>
    </row>
    <row r="40" spans="1:4" ht="39" hidden="1" customHeight="1" x14ac:dyDescent="0.25">
      <c r="A40" s="231"/>
      <c r="B40" s="199" t="s">
        <v>750</v>
      </c>
      <c r="C40" s="232">
        <f>SUM(C41:C49)</f>
        <v>4</v>
      </c>
      <c r="D40" s="403"/>
    </row>
    <row r="41" spans="1:4" x14ac:dyDescent="0.25">
      <c r="A41" s="231"/>
      <c r="B41" s="174" t="s">
        <v>148</v>
      </c>
      <c r="C41" s="175">
        <v>1532</v>
      </c>
      <c r="D41" s="403"/>
    </row>
    <row r="42" spans="1:4" x14ac:dyDescent="0.25">
      <c r="A42" s="231"/>
      <c r="B42" s="174" t="s">
        <v>149</v>
      </c>
      <c r="C42" s="175">
        <v>-1880</v>
      </c>
      <c r="D42" s="403"/>
    </row>
    <row r="43" spans="1:4" x14ac:dyDescent="0.25">
      <c r="A43" s="231"/>
      <c r="B43" s="174" t="s">
        <v>150</v>
      </c>
      <c r="C43" s="175">
        <v>1000</v>
      </c>
      <c r="D43" s="403"/>
    </row>
    <row r="44" spans="1:4" x14ac:dyDescent="0.25">
      <c r="A44" s="231"/>
      <c r="B44" s="174" t="s">
        <v>153</v>
      </c>
      <c r="C44" s="175">
        <v>-1300</v>
      </c>
      <c r="D44" s="403"/>
    </row>
    <row r="45" spans="1:4" x14ac:dyDescent="0.25">
      <c r="A45" s="231"/>
      <c r="B45" s="174" t="s">
        <v>154</v>
      </c>
      <c r="C45" s="175">
        <v>-260</v>
      </c>
      <c r="D45" s="403"/>
    </row>
    <row r="46" spans="1:4" x14ac:dyDescent="0.25">
      <c r="A46" s="231"/>
      <c r="B46" s="174" t="s">
        <v>613</v>
      </c>
      <c r="C46" s="175">
        <v>798</v>
      </c>
      <c r="D46" s="403"/>
    </row>
    <row r="47" spans="1:4" x14ac:dyDescent="0.25">
      <c r="A47" s="231"/>
      <c r="B47" s="174" t="s">
        <v>156</v>
      </c>
      <c r="C47" s="175">
        <v>414</v>
      </c>
      <c r="D47" s="403"/>
    </row>
    <row r="48" spans="1:4" x14ac:dyDescent="0.25">
      <c r="A48" s="231"/>
      <c r="B48" s="174" t="s">
        <v>157</v>
      </c>
      <c r="C48" s="175">
        <v>-1000</v>
      </c>
      <c r="D48" s="403"/>
    </row>
    <row r="49" spans="1:4" x14ac:dyDescent="0.25">
      <c r="A49" s="231"/>
      <c r="B49" s="174" t="s">
        <v>158</v>
      </c>
      <c r="C49" s="175">
        <v>700</v>
      </c>
      <c r="D49" s="403"/>
    </row>
    <row r="50" spans="1:4" x14ac:dyDescent="0.25">
      <c r="A50" s="231"/>
      <c r="B50" s="174" t="s">
        <v>1005</v>
      </c>
      <c r="C50" s="175">
        <v>-92</v>
      </c>
      <c r="D50" s="404"/>
    </row>
    <row r="51" spans="1:4" ht="14.25" customHeight="1" x14ac:dyDescent="0.25">
      <c r="A51" s="191" t="s">
        <v>313</v>
      </c>
      <c r="B51" s="33" t="s">
        <v>133</v>
      </c>
      <c r="C51" s="256">
        <f>SUM(C52:C62)</f>
        <v>-623</v>
      </c>
      <c r="D51" s="402" t="s">
        <v>942</v>
      </c>
    </row>
    <row r="52" spans="1:4" ht="14.25" customHeight="1" x14ac:dyDescent="0.25">
      <c r="A52" s="190"/>
      <c r="B52" s="174" t="s">
        <v>148</v>
      </c>
      <c r="C52" s="175">
        <v>-235</v>
      </c>
      <c r="D52" s="403"/>
    </row>
    <row r="53" spans="1:4" ht="14.25" customHeight="1" x14ac:dyDescent="0.25">
      <c r="A53" s="190"/>
      <c r="B53" s="174" t="s">
        <v>149</v>
      </c>
      <c r="C53" s="175">
        <v>-100</v>
      </c>
      <c r="D53" s="403"/>
    </row>
    <row r="54" spans="1:4" ht="14.25" customHeight="1" x14ac:dyDescent="0.25">
      <c r="A54" s="190"/>
      <c r="B54" s="174" t="s">
        <v>150</v>
      </c>
      <c r="C54" s="175">
        <v>22</v>
      </c>
      <c r="D54" s="403"/>
    </row>
    <row r="55" spans="1:4" ht="14.25" customHeight="1" x14ac:dyDescent="0.25">
      <c r="A55" s="190"/>
      <c r="B55" s="174" t="s">
        <v>151</v>
      </c>
      <c r="C55" s="175">
        <v>-107</v>
      </c>
      <c r="D55" s="403"/>
    </row>
    <row r="56" spans="1:4" ht="14.25" customHeight="1" x14ac:dyDescent="0.25">
      <c r="A56" s="190"/>
      <c r="B56" s="174" t="s">
        <v>153</v>
      </c>
      <c r="C56" s="175">
        <v>-450</v>
      </c>
      <c r="D56" s="403"/>
    </row>
    <row r="57" spans="1:4" ht="14.25" customHeight="1" x14ac:dyDescent="0.25">
      <c r="A57" s="190"/>
      <c r="B57" s="174" t="s">
        <v>154</v>
      </c>
      <c r="C57" s="175">
        <v>230</v>
      </c>
      <c r="D57" s="403"/>
    </row>
    <row r="58" spans="1:4" ht="14.25" customHeight="1" x14ac:dyDescent="0.25">
      <c r="A58" s="190"/>
      <c r="B58" s="174" t="s">
        <v>613</v>
      </c>
      <c r="C58" s="175">
        <v>150</v>
      </c>
      <c r="D58" s="403"/>
    </row>
    <row r="59" spans="1:4" ht="14.25" customHeight="1" x14ac:dyDescent="0.25">
      <c r="A59" s="190"/>
      <c r="B59" s="174" t="s">
        <v>156</v>
      </c>
      <c r="C59" s="175">
        <v>-200</v>
      </c>
      <c r="D59" s="403"/>
    </row>
    <row r="60" spans="1:4" ht="14.25" customHeight="1" x14ac:dyDescent="0.25">
      <c r="A60" s="190"/>
      <c r="B60" s="174" t="s">
        <v>157</v>
      </c>
      <c r="C60" s="175">
        <v>-100</v>
      </c>
      <c r="D60" s="403"/>
    </row>
    <row r="61" spans="1:4" ht="14.25" customHeight="1" x14ac:dyDescent="0.25">
      <c r="A61" s="190"/>
      <c r="B61" s="174" t="s">
        <v>152</v>
      </c>
      <c r="C61" s="175">
        <v>88</v>
      </c>
      <c r="D61" s="403"/>
    </row>
    <row r="62" spans="1:4" ht="14.25" customHeight="1" x14ac:dyDescent="0.25">
      <c r="A62" s="190"/>
      <c r="B62" s="174" t="s">
        <v>158</v>
      </c>
      <c r="C62" s="175">
        <v>79</v>
      </c>
      <c r="D62" s="403"/>
    </row>
    <row r="63" spans="1:4" ht="15" customHeight="1" x14ac:dyDescent="0.25">
      <c r="A63" s="190" t="s">
        <v>314</v>
      </c>
      <c r="B63" s="53" t="s">
        <v>135</v>
      </c>
      <c r="C63" s="256">
        <f>SUM(C64:C69)</f>
        <v>391</v>
      </c>
      <c r="D63" s="403"/>
    </row>
    <row r="64" spans="1:4" x14ac:dyDescent="0.25">
      <c r="A64" s="192"/>
      <c r="B64" s="174" t="s">
        <v>554</v>
      </c>
      <c r="C64" s="175">
        <v>-278</v>
      </c>
      <c r="D64" s="403"/>
    </row>
    <row r="65" spans="1:4" x14ac:dyDescent="0.25">
      <c r="A65" s="192"/>
      <c r="B65" s="174" t="s">
        <v>556</v>
      </c>
      <c r="C65" s="175">
        <v>909</v>
      </c>
      <c r="D65" s="403"/>
    </row>
    <row r="66" spans="1:4" x14ac:dyDescent="0.25">
      <c r="A66" s="192"/>
      <c r="B66" s="174" t="s">
        <v>559</v>
      </c>
      <c r="C66" s="175">
        <v>445</v>
      </c>
      <c r="D66" s="403"/>
    </row>
    <row r="67" spans="1:4" x14ac:dyDescent="0.25">
      <c r="A67" s="192"/>
      <c r="B67" s="174" t="s">
        <v>557</v>
      </c>
      <c r="C67" s="175">
        <v>-203</v>
      </c>
      <c r="D67" s="403"/>
    </row>
    <row r="68" spans="1:4" x14ac:dyDescent="0.25">
      <c r="A68" s="192"/>
      <c r="B68" s="174" t="s">
        <v>558</v>
      </c>
      <c r="C68" s="175">
        <v>-67</v>
      </c>
      <c r="D68" s="403"/>
    </row>
    <row r="69" spans="1:4" x14ac:dyDescent="0.25">
      <c r="A69" s="192"/>
      <c r="B69" s="174" t="s">
        <v>280</v>
      </c>
      <c r="C69" s="175">
        <v>-415</v>
      </c>
      <c r="D69" s="403"/>
    </row>
    <row r="70" spans="1:4" x14ac:dyDescent="0.25">
      <c r="A70" s="190" t="s">
        <v>786</v>
      </c>
      <c r="B70" s="53" t="s">
        <v>940</v>
      </c>
      <c r="C70" s="205">
        <f>C71</f>
        <v>-141</v>
      </c>
      <c r="D70" s="403"/>
    </row>
    <row r="71" spans="1:4" ht="30" customHeight="1" x14ac:dyDescent="0.25">
      <c r="A71" s="193"/>
      <c r="B71" s="174" t="s">
        <v>289</v>
      </c>
      <c r="C71" s="175">
        <v>-141</v>
      </c>
      <c r="D71" s="403"/>
    </row>
    <row r="72" spans="1:4" ht="20.25" customHeight="1" x14ac:dyDescent="0.25">
      <c r="A72" s="190" t="s">
        <v>315</v>
      </c>
      <c r="B72" s="33" t="s">
        <v>145</v>
      </c>
      <c r="C72" s="254">
        <f>C73</f>
        <v>461</v>
      </c>
      <c r="D72" s="403"/>
    </row>
    <row r="73" spans="1:4" ht="20.25" customHeight="1" x14ac:dyDescent="0.25">
      <c r="A73" s="193"/>
      <c r="B73" s="174" t="s">
        <v>941</v>
      </c>
      <c r="C73" s="175">
        <v>461</v>
      </c>
      <c r="D73" s="404"/>
    </row>
    <row r="74" spans="1:4" x14ac:dyDescent="0.25">
      <c r="A74" s="190" t="s">
        <v>69</v>
      </c>
      <c r="B74" s="73" t="s">
        <v>132</v>
      </c>
      <c r="C74" s="254">
        <f>C75</f>
        <v>-80</v>
      </c>
      <c r="D74" s="402" t="s">
        <v>946</v>
      </c>
    </row>
    <row r="75" spans="1:4" x14ac:dyDescent="0.25">
      <c r="A75" s="190" t="s">
        <v>314</v>
      </c>
      <c r="B75" s="53" t="s">
        <v>135</v>
      </c>
      <c r="C75" s="254">
        <f>C76+C77+C78</f>
        <v>-80</v>
      </c>
      <c r="D75" s="403"/>
    </row>
    <row r="76" spans="1:4" x14ac:dyDescent="0.25">
      <c r="A76" s="193"/>
      <c r="B76" s="174" t="s">
        <v>162</v>
      </c>
      <c r="C76" s="175">
        <v>-45.4</v>
      </c>
      <c r="D76" s="403"/>
    </row>
    <row r="77" spans="1:4" x14ac:dyDescent="0.25">
      <c r="A77" s="193"/>
      <c r="B77" s="174" t="s">
        <v>163</v>
      </c>
      <c r="C77" s="175">
        <v>-80</v>
      </c>
      <c r="D77" s="403"/>
    </row>
    <row r="78" spans="1:4" x14ac:dyDescent="0.25">
      <c r="A78" s="193"/>
      <c r="B78" s="174" t="s">
        <v>552</v>
      </c>
      <c r="C78" s="175">
        <v>45.4</v>
      </c>
      <c r="D78" s="403"/>
    </row>
    <row r="79" spans="1:4" ht="20.25" customHeight="1" x14ac:dyDescent="0.25">
      <c r="A79" s="190" t="s">
        <v>71</v>
      </c>
      <c r="B79" s="102" t="s">
        <v>199</v>
      </c>
      <c r="C79" s="256">
        <f>C80</f>
        <v>80</v>
      </c>
      <c r="D79" s="403"/>
    </row>
    <row r="80" spans="1:4" ht="15.75" customHeight="1" x14ac:dyDescent="0.25">
      <c r="A80" s="190" t="s">
        <v>791</v>
      </c>
      <c r="B80" s="102" t="s">
        <v>200</v>
      </c>
      <c r="C80" s="256">
        <f>C81</f>
        <v>80</v>
      </c>
      <c r="D80" s="403"/>
    </row>
    <row r="81" spans="1:4" ht="15.75" customHeight="1" x14ac:dyDescent="0.25">
      <c r="A81" s="193"/>
      <c r="B81" s="174" t="s">
        <v>173</v>
      </c>
      <c r="C81" s="257">
        <v>80</v>
      </c>
      <c r="D81" s="404"/>
    </row>
    <row r="82" spans="1:4" ht="15.75" customHeight="1" x14ac:dyDescent="0.25">
      <c r="A82" s="190" t="s">
        <v>106</v>
      </c>
      <c r="B82" s="102" t="s">
        <v>176</v>
      </c>
      <c r="C82" s="256">
        <f>C83</f>
        <v>0</v>
      </c>
      <c r="D82" s="402" t="s">
        <v>964</v>
      </c>
    </row>
    <row r="83" spans="1:4" ht="15.75" customHeight="1" x14ac:dyDescent="0.25">
      <c r="A83" s="190" t="s">
        <v>788</v>
      </c>
      <c r="B83" s="102" t="s">
        <v>177</v>
      </c>
      <c r="C83" s="256">
        <f>C84</f>
        <v>0</v>
      </c>
      <c r="D83" s="403"/>
    </row>
    <row r="84" spans="1:4" ht="30.75" customHeight="1" x14ac:dyDescent="0.25">
      <c r="A84" s="193"/>
      <c r="B84" s="186" t="s">
        <v>975</v>
      </c>
      <c r="C84" s="258">
        <f>SUM(C85:C88)</f>
        <v>0</v>
      </c>
      <c r="D84" s="403"/>
    </row>
    <row r="85" spans="1:4" x14ac:dyDescent="0.25">
      <c r="A85" s="193"/>
      <c r="B85" s="174" t="s">
        <v>968</v>
      </c>
      <c r="C85" s="257">
        <v>-840</v>
      </c>
      <c r="D85" s="403"/>
    </row>
    <row r="86" spans="1:4" x14ac:dyDescent="0.25">
      <c r="A86" s="193"/>
      <c r="B86" s="174" t="s">
        <v>969</v>
      </c>
      <c r="C86" s="257">
        <v>-97</v>
      </c>
      <c r="D86" s="403"/>
    </row>
    <row r="87" spans="1:4" x14ac:dyDescent="0.25">
      <c r="A87" s="193"/>
      <c r="B87" s="174" t="s">
        <v>164</v>
      </c>
      <c r="C87" s="257">
        <v>97</v>
      </c>
      <c r="D87" s="403"/>
    </row>
    <row r="88" spans="1:4" x14ac:dyDescent="0.25">
      <c r="A88" s="193"/>
      <c r="B88" s="174" t="s">
        <v>970</v>
      </c>
      <c r="C88" s="257">
        <v>840</v>
      </c>
      <c r="D88" s="404"/>
    </row>
    <row r="89" spans="1:4" ht="19.5" customHeight="1" x14ac:dyDescent="0.25">
      <c r="A89" s="190" t="s">
        <v>84</v>
      </c>
      <c r="B89" s="73" t="s">
        <v>919</v>
      </c>
      <c r="C89" s="257">
        <f>C90</f>
        <v>0</v>
      </c>
      <c r="D89" s="402" t="s">
        <v>983</v>
      </c>
    </row>
    <row r="90" spans="1:4" ht="12.75" customHeight="1" x14ac:dyDescent="0.25">
      <c r="A90" s="190" t="s">
        <v>790</v>
      </c>
      <c r="B90" s="102" t="s">
        <v>179</v>
      </c>
      <c r="C90" s="259">
        <f>C91+C92+C93+C96</f>
        <v>0</v>
      </c>
      <c r="D90" s="403"/>
    </row>
    <row r="91" spans="1:4" ht="46.5" customHeight="1" x14ac:dyDescent="0.25">
      <c r="A91" s="193"/>
      <c r="B91" s="174" t="s">
        <v>981</v>
      </c>
      <c r="C91" s="257">
        <v>-16.5</v>
      </c>
      <c r="D91" s="403"/>
    </row>
    <row r="92" spans="1:4" ht="29.25" customHeight="1" x14ac:dyDescent="0.25">
      <c r="A92" s="193"/>
      <c r="B92" s="174" t="s">
        <v>982</v>
      </c>
      <c r="C92" s="257">
        <v>-2</v>
      </c>
      <c r="D92" s="403"/>
    </row>
    <row r="93" spans="1:4" ht="57" customHeight="1" x14ac:dyDescent="0.25">
      <c r="A93" s="193"/>
      <c r="B93" s="199" t="s">
        <v>765</v>
      </c>
      <c r="C93" s="260">
        <f>C94+C95</f>
        <v>-271.5</v>
      </c>
      <c r="D93" s="403"/>
    </row>
    <row r="94" spans="1:4" ht="13.5" customHeight="1" x14ac:dyDescent="0.25">
      <c r="A94" s="193"/>
      <c r="B94" s="174" t="s">
        <v>169</v>
      </c>
      <c r="C94" s="257">
        <v>-241</v>
      </c>
      <c r="D94" s="403"/>
    </row>
    <row r="95" spans="1:4" x14ac:dyDescent="0.25">
      <c r="A95" s="45"/>
      <c r="B95" s="174" t="s">
        <v>170</v>
      </c>
      <c r="C95" s="261">
        <v>-30.5</v>
      </c>
      <c r="D95" s="403"/>
    </row>
    <row r="96" spans="1:4" x14ac:dyDescent="0.25">
      <c r="A96" s="45"/>
      <c r="B96" s="203" t="s">
        <v>757</v>
      </c>
      <c r="C96" s="260">
        <f>C97+C98</f>
        <v>290</v>
      </c>
      <c r="D96" s="403"/>
    </row>
    <row r="97" spans="1:4" x14ac:dyDescent="0.25">
      <c r="A97" s="45"/>
      <c r="B97" s="174" t="s">
        <v>169</v>
      </c>
      <c r="C97" s="257">
        <v>90</v>
      </c>
      <c r="D97" s="403"/>
    </row>
    <row r="98" spans="1:4" x14ac:dyDescent="0.25">
      <c r="A98" s="45"/>
      <c r="B98" s="174" t="s">
        <v>170</v>
      </c>
      <c r="C98" s="261">
        <v>200</v>
      </c>
      <c r="D98" s="404"/>
    </row>
    <row r="99" spans="1:4" s="202" customFormat="1" x14ac:dyDescent="0.25">
      <c r="A99" s="200"/>
      <c r="B99" s="201" t="s">
        <v>720</v>
      </c>
      <c r="C99" s="262">
        <v>-9.1</v>
      </c>
      <c r="D99" s="52"/>
    </row>
  </sheetData>
  <mergeCells count="12">
    <mergeCell ref="D89:D98"/>
    <mergeCell ref="D82:D88"/>
    <mergeCell ref="D74:D81"/>
    <mergeCell ref="B1:D1"/>
    <mergeCell ref="D13:D18"/>
    <mergeCell ref="D51:D73"/>
    <mergeCell ref="D26:D29"/>
    <mergeCell ref="D4:D7"/>
    <mergeCell ref="D30:D38"/>
    <mergeCell ref="D19:D22"/>
    <mergeCell ref="D39:D50"/>
    <mergeCell ref="D23:D25"/>
  </mergeCells>
  <pageMargins left="0.78740157480314965" right="0" top="0.23622047244094491" bottom="0" header="0.15748031496062992" footer="0.19685039370078741"/>
  <pageSetup paperSize="9" scale="84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"/>
  <sheetViews>
    <sheetView zoomScaleNormal="100" zoomScaleSheetLayoutView="90" workbookViewId="0">
      <selection activeCell="B23" sqref="B23"/>
    </sheetView>
  </sheetViews>
  <sheetFormatPr defaultRowHeight="15" x14ac:dyDescent="0.25"/>
  <cols>
    <col min="1" max="1" width="11.140625" style="40" customWidth="1"/>
    <col min="2" max="2" width="62.28515625" style="41" customWidth="1"/>
    <col min="3" max="3" width="23" style="41" customWidth="1"/>
    <col min="4" max="4" width="27" style="41" customWidth="1"/>
    <col min="5" max="252" width="9.140625" style="41"/>
    <col min="253" max="253" width="11.140625" style="41" customWidth="1"/>
    <col min="254" max="254" width="50.5703125" style="41" customWidth="1"/>
    <col min="255" max="255" width="16.28515625" style="41" customWidth="1"/>
    <col min="256" max="256" width="36" style="41" customWidth="1"/>
    <col min="257" max="508" width="9.140625" style="41"/>
    <col min="509" max="509" width="11.140625" style="41" customWidth="1"/>
    <col min="510" max="510" width="50.5703125" style="41" customWidth="1"/>
    <col min="511" max="511" width="16.28515625" style="41" customWidth="1"/>
    <col min="512" max="512" width="36" style="41" customWidth="1"/>
    <col min="513" max="764" width="9.140625" style="41"/>
    <col min="765" max="765" width="11.140625" style="41" customWidth="1"/>
    <col min="766" max="766" width="50.5703125" style="41" customWidth="1"/>
    <col min="767" max="767" width="16.28515625" style="41" customWidth="1"/>
    <col min="768" max="768" width="36" style="41" customWidth="1"/>
    <col min="769" max="1020" width="9.140625" style="41"/>
    <col min="1021" max="1021" width="11.140625" style="41" customWidth="1"/>
    <col min="1022" max="1022" width="50.5703125" style="41" customWidth="1"/>
    <col min="1023" max="1023" width="16.28515625" style="41" customWidth="1"/>
    <col min="1024" max="1024" width="36" style="41" customWidth="1"/>
    <col min="1025" max="1276" width="9.140625" style="41"/>
    <col min="1277" max="1277" width="11.140625" style="41" customWidth="1"/>
    <col min="1278" max="1278" width="50.5703125" style="41" customWidth="1"/>
    <col min="1279" max="1279" width="16.28515625" style="41" customWidth="1"/>
    <col min="1280" max="1280" width="36" style="41" customWidth="1"/>
    <col min="1281" max="1532" width="9.140625" style="41"/>
    <col min="1533" max="1533" width="11.140625" style="41" customWidth="1"/>
    <col min="1534" max="1534" width="50.5703125" style="41" customWidth="1"/>
    <col min="1535" max="1535" width="16.28515625" style="41" customWidth="1"/>
    <col min="1536" max="1536" width="36" style="41" customWidth="1"/>
    <col min="1537" max="1788" width="9.140625" style="41"/>
    <col min="1789" max="1789" width="11.140625" style="41" customWidth="1"/>
    <col min="1790" max="1790" width="50.5703125" style="41" customWidth="1"/>
    <col min="1791" max="1791" width="16.28515625" style="41" customWidth="1"/>
    <col min="1792" max="1792" width="36" style="41" customWidth="1"/>
    <col min="1793" max="2044" width="9.140625" style="41"/>
    <col min="2045" max="2045" width="11.140625" style="41" customWidth="1"/>
    <col min="2046" max="2046" width="50.5703125" style="41" customWidth="1"/>
    <col min="2047" max="2047" width="16.28515625" style="41" customWidth="1"/>
    <col min="2048" max="2048" width="36" style="41" customWidth="1"/>
    <col min="2049" max="2300" width="9.140625" style="41"/>
    <col min="2301" max="2301" width="11.140625" style="41" customWidth="1"/>
    <col min="2302" max="2302" width="50.5703125" style="41" customWidth="1"/>
    <col min="2303" max="2303" width="16.28515625" style="41" customWidth="1"/>
    <col min="2304" max="2304" width="36" style="41" customWidth="1"/>
    <col min="2305" max="2556" width="9.140625" style="41"/>
    <col min="2557" max="2557" width="11.140625" style="41" customWidth="1"/>
    <col min="2558" max="2558" width="50.5703125" style="41" customWidth="1"/>
    <col min="2559" max="2559" width="16.28515625" style="41" customWidth="1"/>
    <col min="2560" max="2560" width="36" style="41" customWidth="1"/>
    <col min="2561" max="2812" width="9.140625" style="41"/>
    <col min="2813" max="2813" width="11.140625" style="41" customWidth="1"/>
    <col min="2814" max="2814" width="50.5703125" style="41" customWidth="1"/>
    <col min="2815" max="2815" width="16.28515625" style="41" customWidth="1"/>
    <col min="2816" max="2816" width="36" style="41" customWidth="1"/>
    <col min="2817" max="3068" width="9.140625" style="41"/>
    <col min="3069" max="3069" width="11.140625" style="41" customWidth="1"/>
    <col min="3070" max="3070" width="50.5703125" style="41" customWidth="1"/>
    <col min="3071" max="3071" width="16.28515625" style="41" customWidth="1"/>
    <col min="3072" max="3072" width="36" style="41" customWidth="1"/>
    <col min="3073" max="3324" width="9.140625" style="41"/>
    <col min="3325" max="3325" width="11.140625" style="41" customWidth="1"/>
    <col min="3326" max="3326" width="50.5703125" style="41" customWidth="1"/>
    <col min="3327" max="3327" width="16.28515625" style="41" customWidth="1"/>
    <col min="3328" max="3328" width="36" style="41" customWidth="1"/>
    <col min="3329" max="3580" width="9.140625" style="41"/>
    <col min="3581" max="3581" width="11.140625" style="41" customWidth="1"/>
    <col min="3582" max="3582" width="50.5703125" style="41" customWidth="1"/>
    <col min="3583" max="3583" width="16.28515625" style="41" customWidth="1"/>
    <col min="3584" max="3584" width="36" style="41" customWidth="1"/>
    <col min="3585" max="3836" width="9.140625" style="41"/>
    <col min="3837" max="3837" width="11.140625" style="41" customWidth="1"/>
    <col min="3838" max="3838" width="50.5703125" style="41" customWidth="1"/>
    <col min="3839" max="3839" width="16.28515625" style="41" customWidth="1"/>
    <col min="3840" max="3840" width="36" style="41" customWidth="1"/>
    <col min="3841" max="4092" width="9.140625" style="41"/>
    <col min="4093" max="4093" width="11.140625" style="41" customWidth="1"/>
    <col min="4094" max="4094" width="50.5703125" style="41" customWidth="1"/>
    <col min="4095" max="4095" width="16.28515625" style="41" customWidth="1"/>
    <col min="4096" max="4096" width="36" style="41" customWidth="1"/>
    <col min="4097" max="4348" width="9.140625" style="41"/>
    <col min="4349" max="4349" width="11.140625" style="41" customWidth="1"/>
    <col min="4350" max="4350" width="50.5703125" style="41" customWidth="1"/>
    <col min="4351" max="4351" width="16.28515625" style="41" customWidth="1"/>
    <col min="4352" max="4352" width="36" style="41" customWidth="1"/>
    <col min="4353" max="4604" width="9.140625" style="41"/>
    <col min="4605" max="4605" width="11.140625" style="41" customWidth="1"/>
    <col min="4606" max="4606" width="50.5703125" style="41" customWidth="1"/>
    <col min="4607" max="4607" width="16.28515625" style="41" customWidth="1"/>
    <col min="4608" max="4608" width="36" style="41" customWidth="1"/>
    <col min="4609" max="4860" width="9.140625" style="41"/>
    <col min="4861" max="4861" width="11.140625" style="41" customWidth="1"/>
    <col min="4862" max="4862" width="50.5703125" style="41" customWidth="1"/>
    <col min="4863" max="4863" width="16.28515625" style="41" customWidth="1"/>
    <col min="4864" max="4864" width="36" style="41" customWidth="1"/>
    <col min="4865" max="5116" width="9.140625" style="41"/>
    <col min="5117" max="5117" width="11.140625" style="41" customWidth="1"/>
    <col min="5118" max="5118" width="50.5703125" style="41" customWidth="1"/>
    <col min="5119" max="5119" width="16.28515625" style="41" customWidth="1"/>
    <col min="5120" max="5120" width="36" style="41" customWidth="1"/>
    <col min="5121" max="5372" width="9.140625" style="41"/>
    <col min="5373" max="5373" width="11.140625" style="41" customWidth="1"/>
    <col min="5374" max="5374" width="50.5703125" style="41" customWidth="1"/>
    <col min="5375" max="5375" width="16.28515625" style="41" customWidth="1"/>
    <col min="5376" max="5376" width="36" style="41" customWidth="1"/>
    <col min="5377" max="5628" width="9.140625" style="41"/>
    <col min="5629" max="5629" width="11.140625" style="41" customWidth="1"/>
    <col min="5630" max="5630" width="50.5703125" style="41" customWidth="1"/>
    <col min="5631" max="5631" width="16.28515625" style="41" customWidth="1"/>
    <col min="5632" max="5632" width="36" style="41" customWidth="1"/>
    <col min="5633" max="5884" width="9.140625" style="41"/>
    <col min="5885" max="5885" width="11.140625" style="41" customWidth="1"/>
    <col min="5886" max="5886" width="50.5703125" style="41" customWidth="1"/>
    <col min="5887" max="5887" width="16.28515625" style="41" customWidth="1"/>
    <col min="5888" max="5888" width="36" style="41" customWidth="1"/>
    <col min="5889" max="6140" width="9.140625" style="41"/>
    <col min="6141" max="6141" width="11.140625" style="41" customWidth="1"/>
    <col min="6142" max="6142" width="50.5703125" style="41" customWidth="1"/>
    <col min="6143" max="6143" width="16.28515625" style="41" customWidth="1"/>
    <col min="6144" max="6144" width="36" style="41" customWidth="1"/>
    <col min="6145" max="6396" width="9.140625" style="41"/>
    <col min="6397" max="6397" width="11.140625" style="41" customWidth="1"/>
    <col min="6398" max="6398" width="50.5703125" style="41" customWidth="1"/>
    <col min="6399" max="6399" width="16.28515625" style="41" customWidth="1"/>
    <col min="6400" max="6400" width="36" style="41" customWidth="1"/>
    <col min="6401" max="6652" width="9.140625" style="41"/>
    <col min="6653" max="6653" width="11.140625" style="41" customWidth="1"/>
    <col min="6654" max="6654" width="50.5703125" style="41" customWidth="1"/>
    <col min="6655" max="6655" width="16.28515625" style="41" customWidth="1"/>
    <col min="6656" max="6656" width="36" style="41" customWidth="1"/>
    <col min="6657" max="6908" width="9.140625" style="41"/>
    <col min="6909" max="6909" width="11.140625" style="41" customWidth="1"/>
    <col min="6910" max="6910" width="50.5703125" style="41" customWidth="1"/>
    <col min="6911" max="6911" width="16.28515625" style="41" customWidth="1"/>
    <col min="6912" max="6912" width="36" style="41" customWidth="1"/>
    <col min="6913" max="7164" width="9.140625" style="41"/>
    <col min="7165" max="7165" width="11.140625" style="41" customWidth="1"/>
    <col min="7166" max="7166" width="50.5703125" style="41" customWidth="1"/>
    <col min="7167" max="7167" width="16.28515625" style="41" customWidth="1"/>
    <col min="7168" max="7168" width="36" style="41" customWidth="1"/>
    <col min="7169" max="7420" width="9.140625" style="41"/>
    <col min="7421" max="7421" width="11.140625" style="41" customWidth="1"/>
    <col min="7422" max="7422" width="50.5703125" style="41" customWidth="1"/>
    <col min="7423" max="7423" width="16.28515625" style="41" customWidth="1"/>
    <col min="7424" max="7424" width="36" style="41" customWidth="1"/>
    <col min="7425" max="7676" width="9.140625" style="41"/>
    <col min="7677" max="7677" width="11.140625" style="41" customWidth="1"/>
    <col min="7678" max="7678" width="50.5703125" style="41" customWidth="1"/>
    <col min="7679" max="7679" width="16.28515625" style="41" customWidth="1"/>
    <col min="7680" max="7680" width="36" style="41" customWidth="1"/>
    <col min="7681" max="7932" width="9.140625" style="41"/>
    <col min="7933" max="7933" width="11.140625" style="41" customWidth="1"/>
    <col min="7934" max="7934" width="50.5703125" style="41" customWidth="1"/>
    <col min="7935" max="7935" width="16.28515625" style="41" customWidth="1"/>
    <col min="7936" max="7936" width="36" style="41" customWidth="1"/>
    <col min="7937" max="8188" width="9.140625" style="41"/>
    <col min="8189" max="8189" width="11.140625" style="41" customWidth="1"/>
    <col min="8190" max="8190" width="50.5703125" style="41" customWidth="1"/>
    <col min="8191" max="8191" width="16.28515625" style="41" customWidth="1"/>
    <col min="8192" max="8192" width="36" style="41" customWidth="1"/>
    <col min="8193" max="8444" width="9.140625" style="41"/>
    <col min="8445" max="8445" width="11.140625" style="41" customWidth="1"/>
    <col min="8446" max="8446" width="50.5703125" style="41" customWidth="1"/>
    <col min="8447" max="8447" width="16.28515625" style="41" customWidth="1"/>
    <col min="8448" max="8448" width="36" style="41" customWidth="1"/>
    <col min="8449" max="8700" width="9.140625" style="41"/>
    <col min="8701" max="8701" width="11.140625" style="41" customWidth="1"/>
    <col min="8702" max="8702" width="50.5703125" style="41" customWidth="1"/>
    <col min="8703" max="8703" width="16.28515625" style="41" customWidth="1"/>
    <col min="8704" max="8704" width="36" style="41" customWidth="1"/>
    <col min="8705" max="8956" width="9.140625" style="41"/>
    <col min="8957" max="8957" width="11.140625" style="41" customWidth="1"/>
    <col min="8958" max="8958" width="50.5703125" style="41" customWidth="1"/>
    <col min="8959" max="8959" width="16.28515625" style="41" customWidth="1"/>
    <col min="8960" max="8960" width="36" style="41" customWidth="1"/>
    <col min="8961" max="9212" width="9.140625" style="41"/>
    <col min="9213" max="9213" width="11.140625" style="41" customWidth="1"/>
    <col min="9214" max="9214" width="50.5703125" style="41" customWidth="1"/>
    <col min="9215" max="9215" width="16.28515625" style="41" customWidth="1"/>
    <col min="9216" max="9216" width="36" style="41" customWidth="1"/>
    <col min="9217" max="9468" width="9.140625" style="41"/>
    <col min="9469" max="9469" width="11.140625" style="41" customWidth="1"/>
    <col min="9470" max="9470" width="50.5703125" style="41" customWidth="1"/>
    <col min="9471" max="9471" width="16.28515625" style="41" customWidth="1"/>
    <col min="9472" max="9472" width="36" style="41" customWidth="1"/>
    <col min="9473" max="9724" width="9.140625" style="41"/>
    <col min="9725" max="9725" width="11.140625" style="41" customWidth="1"/>
    <col min="9726" max="9726" width="50.5703125" style="41" customWidth="1"/>
    <col min="9727" max="9727" width="16.28515625" style="41" customWidth="1"/>
    <col min="9728" max="9728" width="36" style="41" customWidth="1"/>
    <col min="9729" max="9980" width="9.140625" style="41"/>
    <col min="9981" max="9981" width="11.140625" style="41" customWidth="1"/>
    <col min="9982" max="9982" width="50.5703125" style="41" customWidth="1"/>
    <col min="9983" max="9983" width="16.28515625" style="41" customWidth="1"/>
    <col min="9984" max="9984" width="36" style="41" customWidth="1"/>
    <col min="9985" max="10236" width="9.140625" style="41"/>
    <col min="10237" max="10237" width="11.140625" style="41" customWidth="1"/>
    <col min="10238" max="10238" width="50.5703125" style="41" customWidth="1"/>
    <col min="10239" max="10239" width="16.28515625" style="41" customWidth="1"/>
    <col min="10240" max="10240" width="36" style="41" customWidth="1"/>
    <col min="10241" max="10492" width="9.140625" style="41"/>
    <col min="10493" max="10493" width="11.140625" style="41" customWidth="1"/>
    <col min="10494" max="10494" width="50.5703125" style="41" customWidth="1"/>
    <col min="10495" max="10495" width="16.28515625" style="41" customWidth="1"/>
    <col min="10496" max="10496" width="36" style="41" customWidth="1"/>
    <col min="10497" max="10748" width="9.140625" style="41"/>
    <col min="10749" max="10749" width="11.140625" style="41" customWidth="1"/>
    <col min="10750" max="10750" width="50.5703125" style="41" customWidth="1"/>
    <col min="10751" max="10751" width="16.28515625" style="41" customWidth="1"/>
    <col min="10752" max="10752" width="36" style="41" customWidth="1"/>
    <col min="10753" max="11004" width="9.140625" style="41"/>
    <col min="11005" max="11005" width="11.140625" style="41" customWidth="1"/>
    <col min="11006" max="11006" width="50.5703125" style="41" customWidth="1"/>
    <col min="11007" max="11007" width="16.28515625" style="41" customWidth="1"/>
    <col min="11008" max="11008" width="36" style="41" customWidth="1"/>
    <col min="11009" max="11260" width="9.140625" style="41"/>
    <col min="11261" max="11261" width="11.140625" style="41" customWidth="1"/>
    <col min="11262" max="11262" width="50.5703125" style="41" customWidth="1"/>
    <col min="11263" max="11263" width="16.28515625" style="41" customWidth="1"/>
    <col min="11264" max="11264" width="36" style="41" customWidth="1"/>
    <col min="11265" max="11516" width="9.140625" style="41"/>
    <col min="11517" max="11517" width="11.140625" style="41" customWidth="1"/>
    <col min="11518" max="11518" width="50.5703125" style="41" customWidth="1"/>
    <col min="11519" max="11519" width="16.28515625" style="41" customWidth="1"/>
    <col min="11520" max="11520" width="36" style="41" customWidth="1"/>
    <col min="11521" max="11772" width="9.140625" style="41"/>
    <col min="11773" max="11773" width="11.140625" style="41" customWidth="1"/>
    <col min="11774" max="11774" width="50.5703125" style="41" customWidth="1"/>
    <col min="11775" max="11775" width="16.28515625" style="41" customWidth="1"/>
    <col min="11776" max="11776" width="36" style="41" customWidth="1"/>
    <col min="11777" max="12028" width="9.140625" style="41"/>
    <col min="12029" max="12029" width="11.140625" style="41" customWidth="1"/>
    <col min="12030" max="12030" width="50.5703125" style="41" customWidth="1"/>
    <col min="12031" max="12031" width="16.28515625" style="41" customWidth="1"/>
    <col min="12032" max="12032" width="36" style="41" customWidth="1"/>
    <col min="12033" max="12284" width="9.140625" style="41"/>
    <col min="12285" max="12285" width="11.140625" style="41" customWidth="1"/>
    <col min="12286" max="12286" width="50.5703125" style="41" customWidth="1"/>
    <col min="12287" max="12287" width="16.28515625" style="41" customWidth="1"/>
    <col min="12288" max="12288" width="36" style="41" customWidth="1"/>
    <col min="12289" max="12540" width="9.140625" style="41"/>
    <col min="12541" max="12541" width="11.140625" style="41" customWidth="1"/>
    <col min="12542" max="12542" width="50.5703125" style="41" customWidth="1"/>
    <col min="12543" max="12543" width="16.28515625" style="41" customWidth="1"/>
    <col min="12544" max="12544" width="36" style="41" customWidth="1"/>
    <col min="12545" max="12796" width="9.140625" style="41"/>
    <col min="12797" max="12797" width="11.140625" style="41" customWidth="1"/>
    <col min="12798" max="12798" width="50.5703125" style="41" customWidth="1"/>
    <col min="12799" max="12799" width="16.28515625" style="41" customWidth="1"/>
    <col min="12800" max="12800" width="36" style="41" customWidth="1"/>
    <col min="12801" max="13052" width="9.140625" style="41"/>
    <col min="13053" max="13053" width="11.140625" style="41" customWidth="1"/>
    <col min="13054" max="13054" width="50.5703125" style="41" customWidth="1"/>
    <col min="13055" max="13055" width="16.28515625" style="41" customWidth="1"/>
    <col min="13056" max="13056" width="36" style="41" customWidth="1"/>
    <col min="13057" max="13308" width="9.140625" style="41"/>
    <col min="13309" max="13309" width="11.140625" style="41" customWidth="1"/>
    <col min="13310" max="13310" width="50.5703125" style="41" customWidth="1"/>
    <col min="13311" max="13311" width="16.28515625" style="41" customWidth="1"/>
    <col min="13312" max="13312" width="36" style="41" customWidth="1"/>
    <col min="13313" max="13564" width="9.140625" style="41"/>
    <col min="13565" max="13565" width="11.140625" style="41" customWidth="1"/>
    <col min="13566" max="13566" width="50.5703125" style="41" customWidth="1"/>
    <col min="13567" max="13567" width="16.28515625" style="41" customWidth="1"/>
    <col min="13568" max="13568" width="36" style="41" customWidth="1"/>
    <col min="13569" max="13820" width="9.140625" style="41"/>
    <col min="13821" max="13821" width="11.140625" style="41" customWidth="1"/>
    <col min="13822" max="13822" width="50.5703125" style="41" customWidth="1"/>
    <col min="13823" max="13823" width="16.28515625" style="41" customWidth="1"/>
    <col min="13824" max="13824" width="36" style="41" customWidth="1"/>
    <col min="13825" max="14076" width="9.140625" style="41"/>
    <col min="14077" max="14077" width="11.140625" style="41" customWidth="1"/>
    <col min="14078" max="14078" width="50.5703125" style="41" customWidth="1"/>
    <col min="14079" max="14079" width="16.28515625" style="41" customWidth="1"/>
    <col min="14080" max="14080" width="36" style="41" customWidth="1"/>
    <col min="14081" max="14332" width="9.140625" style="41"/>
    <col min="14333" max="14333" width="11.140625" style="41" customWidth="1"/>
    <col min="14334" max="14334" width="50.5703125" style="41" customWidth="1"/>
    <col min="14335" max="14335" width="16.28515625" style="41" customWidth="1"/>
    <col min="14336" max="14336" width="36" style="41" customWidth="1"/>
    <col min="14337" max="14588" width="9.140625" style="41"/>
    <col min="14589" max="14589" width="11.140625" style="41" customWidth="1"/>
    <col min="14590" max="14590" width="50.5703125" style="41" customWidth="1"/>
    <col min="14591" max="14591" width="16.28515625" style="41" customWidth="1"/>
    <col min="14592" max="14592" width="36" style="41" customWidth="1"/>
    <col min="14593" max="14844" width="9.140625" style="41"/>
    <col min="14845" max="14845" width="11.140625" style="41" customWidth="1"/>
    <col min="14846" max="14846" width="50.5703125" style="41" customWidth="1"/>
    <col min="14847" max="14847" width="16.28515625" style="41" customWidth="1"/>
    <col min="14848" max="14848" width="36" style="41" customWidth="1"/>
    <col min="14849" max="15100" width="9.140625" style="41"/>
    <col min="15101" max="15101" width="11.140625" style="41" customWidth="1"/>
    <col min="15102" max="15102" width="50.5703125" style="41" customWidth="1"/>
    <col min="15103" max="15103" width="16.28515625" style="41" customWidth="1"/>
    <col min="15104" max="15104" width="36" style="41" customWidth="1"/>
    <col min="15105" max="15356" width="9.140625" style="41"/>
    <col min="15357" max="15357" width="11.140625" style="41" customWidth="1"/>
    <col min="15358" max="15358" width="50.5703125" style="41" customWidth="1"/>
    <col min="15359" max="15359" width="16.28515625" style="41" customWidth="1"/>
    <col min="15360" max="15360" width="36" style="41" customWidth="1"/>
    <col min="15361" max="15612" width="9.140625" style="41"/>
    <col min="15613" max="15613" width="11.140625" style="41" customWidth="1"/>
    <col min="15614" max="15614" width="50.5703125" style="41" customWidth="1"/>
    <col min="15615" max="15615" width="16.28515625" style="41" customWidth="1"/>
    <col min="15616" max="15616" width="36" style="41" customWidth="1"/>
    <col min="15617" max="15868" width="9.140625" style="41"/>
    <col min="15869" max="15869" width="11.140625" style="41" customWidth="1"/>
    <col min="15870" max="15870" width="50.5703125" style="41" customWidth="1"/>
    <col min="15871" max="15871" width="16.28515625" style="41" customWidth="1"/>
    <col min="15872" max="15872" width="36" style="41" customWidth="1"/>
    <col min="15873" max="16124" width="9.140625" style="41"/>
    <col min="16125" max="16125" width="11.140625" style="41" customWidth="1"/>
    <col min="16126" max="16126" width="50.5703125" style="41" customWidth="1"/>
    <col min="16127" max="16127" width="16.28515625" style="41" customWidth="1"/>
    <col min="16128" max="16128" width="36" style="41" customWidth="1"/>
    <col min="16129" max="16384" width="9.140625" style="41"/>
  </cols>
  <sheetData>
    <row r="1" spans="1:4" ht="66" customHeight="1" x14ac:dyDescent="0.25">
      <c r="A1" s="68" t="s">
        <v>995</v>
      </c>
      <c r="B1" s="411" t="s">
        <v>992</v>
      </c>
      <c r="C1" s="411"/>
      <c r="D1" s="411"/>
    </row>
    <row r="2" spans="1:4" x14ac:dyDescent="0.25">
      <c r="D2" s="70" t="s">
        <v>801</v>
      </c>
    </row>
    <row r="3" spans="1:4" ht="29.25" x14ac:dyDescent="0.25">
      <c r="A3" s="54" t="s">
        <v>603</v>
      </c>
      <c r="B3" s="54" t="s">
        <v>232</v>
      </c>
      <c r="C3" s="55" t="s">
        <v>784</v>
      </c>
      <c r="D3" s="56" t="s">
        <v>585</v>
      </c>
    </row>
    <row r="4" spans="1:4" ht="16.5" customHeight="1" x14ac:dyDescent="0.25">
      <c r="A4" s="161" t="s">
        <v>819</v>
      </c>
      <c r="B4" s="86" t="s">
        <v>132</v>
      </c>
      <c r="C4" s="38">
        <f>C5</f>
        <v>0</v>
      </c>
      <c r="D4" s="412" t="s">
        <v>986</v>
      </c>
    </row>
    <row r="5" spans="1:4" ht="18.75" customHeight="1" x14ac:dyDescent="0.25">
      <c r="A5" s="161" t="s">
        <v>786</v>
      </c>
      <c r="B5" s="86" t="s">
        <v>147</v>
      </c>
      <c r="C5" s="38">
        <f>C6</f>
        <v>0</v>
      </c>
      <c r="D5" s="413"/>
    </row>
    <row r="6" spans="1:4" ht="46.5" customHeight="1" x14ac:dyDescent="0.25">
      <c r="A6" s="161"/>
      <c r="B6" s="204" t="s">
        <v>993</v>
      </c>
      <c r="C6" s="205">
        <f>SUM(C7:C18)</f>
        <v>0</v>
      </c>
      <c r="D6" s="413"/>
    </row>
    <row r="7" spans="1:4" ht="15.75" x14ac:dyDescent="0.25">
      <c r="A7" s="161"/>
      <c r="B7" s="32" t="s">
        <v>675</v>
      </c>
      <c r="C7" s="206">
        <v>-123.1</v>
      </c>
      <c r="D7" s="413"/>
    </row>
    <row r="8" spans="1:4" ht="15.75" x14ac:dyDescent="0.25">
      <c r="A8" s="161"/>
      <c r="B8" s="32" t="s">
        <v>673</v>
      </c>
      <c r="C8" s="206">
        <v>150.6</v>
      </c>
      <c r="D8" s="413"/>
    </row>
    <row r="9" spans="1:4" ht="15.75" x14ac:dyDescent="0.25">
      <c r="A9" s="161"/>
      <c r="B9" s="32" t="s">
        <v>554</v>
      </c>
      <c r="C9" s="206">
        <v>-44.2</v>
      </c>
      <c r="D9" s="413"/>
    </row>
    <row r="10" spans="1:4" ht="15.75" x14ac:dyDescent="0.25">
      <c r="A10" s="161"/>
      <c r="B10" s="32" t="s">
        <v>555</v>
      </c>
      <c r="C10" s="206">
        <v>-4</v>
      </c>
      <c r="D10" s="413"/>
    </row>
    <row r="11" spans="1:4" ht="15.75" x14ac:dyDescent="0.25">
      <c r="A11" s="161"/>
      <c r="B11" s="32" t="s">
        <v>556</v>
      </c>
      <c r="C11" s="206">
        <v>-48.2</v>
      </c>
      <c r="D11" s="413"/>
    </row>
    <row r="12" spans="1:4" ht="15.75" x14ac:dyDescent="0.25">
      <c r="A12" s="161"/>
      <c r="B12" s="32" t="s">
        <v>559</v>
      </c>
      <c r="C12" s="206">
        <v>159</v>
      </c>
      <c r="D12" s="413"/>
    </row>
    <row r="13" spans="1:4" ht="15.75" x14ac:dyDescent="0.25">
      <c r="A13" s="161"/>
      <c r="B13" s="32" t="s">
        <v>557</v>
      </c>
      <c r="C13" s="206">
        <v>-35.5</v>
      </c>
      <c r="D13" s="413"/>
    </row>
    <row r="14" spans="1:4" s="160" customFormat="1" ht="15.75" x14ac:dyDescent="0.25">
      <c r="A14" s="161"/>
      <c r="B14" s="32" t="s">
        <v>558</v>
      </c>
      <c r="C14" s="206">
        <v>6</v>
      </c>
      <c r="D14" s="413"/>
    </row>
    <row r="15" spans="1:4" ht="15.75" x14ac:dyDescent="0.25">
      <c r="A15" s="46"/>
      <c r="B15" s="32" t="s">
        <v>280</v>
      </c>
      <c r="C15" s="206">
        <v>-3</v>
      </c>
      <c r="D15" s="413"/>
    </row>
    <row r="16" spans="1:4" ht="30.75" customHeight="1" x14ac:dyDescent="0.25">
      <c r="A16" s="162"/>
      <c r="B16" s="32" t="s">
        <v>289</v>
      </c>
      <c r="C16" s="206">
        <v>-72.400000000000006</v>
      </c>
      <c r="D16" s="413"/>
    </row>
    <row r="17" spans="1:4" ht="18" customHeight="1" x14ac:dyDescent="0.25">
      <c r="A17" s="46"/>
      <c r="B17" s="32" t="s">
        <v>674</v>
      </c>
      <c r="C17" s="206">
        <v>-0.2</v>
      </c>
      <c r="D17" s="413"/>
    </row>
    <row r="18" spans="1:4" ht="16.5" customHeight="1" x14ac:dyDescent="0.25">
      <c r="A18" s="163"/>
      <c r="B18" s="32" t="s">
        <v>44</v>
      </c>
      <c r="C18" s="206">
        <v>15</v>
      </c>
      <c r="D18" s="414"/>
    </row>
    <row r="19" spans="1:4" ht="15.75" hidden="1" x14ac:dyDescent="0.25">
      <c r="A19" s="45"/>
      <c r="B19" s="52" t="s">
        <v>720</v>
      </c>
      <c r="C19" s="51">
        <v>0</v>
      </c>
      <c r="D19" s="48"/>
    </row>
  </sheetData>
  <mergeCells count="2">
    <mergeCell ref="B1:D1"/>
    <mergeCell ref="D4:D18"/>
  </mergeCells>
  <pageMargins left="0.98425196850393704" right="0.19685039370078741" top="0.23622047244094491" bottom="0.27559055118110237" header="0.15748031496062992" footer="0.19685039370078741"/>
  <pageSetup paperSize="9" scale="7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zoomScaleNormal="100" zoomScaleSheetLayoutView="90" workbookViewId="0">
      <selection activeCell="J18" sqref="J18"/>
    </sheetView>
  </sheetViews>
  <sheetFormatPr defaultRowHeight="15" x14ac:dyDescent="0.25"/>
  <cols>
    <col min="1" max="1" width="11.140625" style="40" customWidth="1"/>
    <col min="2" max="2" width="28.85546875" style="41" customWidth="1"/>
    <col min="3" max="3" width="13.85546875" style="41" customWidth="1"/>
    <col min="4" max="4" width="31.85546875" style="41" customWidth="1"/>
    <col min="5" max="252" width="9.140625" style="41"/>
    <col min="253" max="253" width="11.140625" style="41" customWidth="1"/>
    <col min="254" max="254" width="50.5703125" style="41" customWidth="1"/>
    <col min="255" max="255" width="16.28515625" style="41" customWidth="1"/>
    <col min="256" max="256" width="36" style="41" customWidth="1"/>
    <col min="257" max="508" width="9.140625" style="41"/>
    <col min="509" max="509" width="11.140625" style="41" customWidth="1"/>
    <col min="510" max="510" width="50.5703125" style="41" customWidth="1"/>
    <col min="511" max="511" width="16.28515625" style="41" customWidth="1"/>
    <col min="512" max="512" width="36" style="41" customWidth="1"/>
    <col min="513" max="764" width="9.140625" style="41"/>
    <col min="765" max="765" width="11.140625" style="41" customWidth="1"/>
    <col min="766" max="766" width="50.5703125" style="41" customWidth="1"/>
    <col min="767" max="767" width="16.28515625" style="41" customWidth="1"/>
    <col min="768" max="768" width="36" style="41" customWidth="1"/>
    <col min="769" max="1020" width="9.140625" style="41"/>
    <col min="1021" max="1021" width="11.140625" style="41" customWidth="1"/>
    <col min="1022" max="1022" width="50.5703125" style="41" customWidth="1"/>
    <col min="1023" max="1023" width="16.28515625" style="41" customWidth="1"/>
    <col min="1024" max="1024" width="36" style="41" customWidth="1"/>
    <col min="1025" max="1276" width="9.140625" style="41"/>
    <col min="1277" max="1277" width="11.140625" style="41" customWidth="1"/>
    <col min="1278" max="1278" width="50.5703125" style="41" customWidth="1"/>
    <col min="1279" max="1279" width="16.28515625" style="41" customWidth="1"/>
    <col min="1280" max="1280" width="36" style="41" customWidth="1"/>
    <col min="1281" max="1532" width="9.140625" style="41"/>
    <col min="1533" max="1533" width="11.140625" style="41" customWidth="1"/>
    <col min="1534" max="1534" width="50.5703125" style="41" customWidth="1"/>
    <col min="1535" max="1535" width="16.28515625" style="41" customWidth="1"/>
    <col min="1536" max="1536" width="36" style="41" customWidth="1"/>
    <col min="1537" max="1788" width="9.140625" style="41"/>
    <col min="1789" max="1789" width="11.140625" style="41" customWidth="1"/>
    <col min="1790" max="1790" width="50.5703125" style="41" customWidth="1"/>
    <col min="1791" max="1791" width="16.28515625" style="41" customWidth="1"/>
    <col min="1792" max="1792" width="36" style="41" customWidth="1"/>
    <col min="1793" max="2044" width="9.140625" style="41"/>
    <col min="2045" max="2045" width="11.140625" style="41" customWidth="1"/>
    <col min="2046" max="2046" width="50.5703125" style="41" customWidth="1"/>
    <col min="2047" max="2047" width="16.28515625" style="41" customWidth="1"/>
    <col min="2048" max="2048" width="36" style="41" customWidth="1"/>
    <col min="2049" max="2300" width="9.140625" style="41"/>
    <col min="2301" max="2301" width="11.140625" style="41" customWidth="1"/>
    <col min="2302" max="2302" width="50.5703125" style="41" customWidth="1"/>
    <col min="2303" max="2303" width="16.28515625" style="41" customWidth="1"/>
    <col min="2304" max="2304" width="36" style="41" customWidth="1"/>
    <col min="2305" max="2556" width="9.140625" style="41"/>
    <col min="2557" max="2557" width="11.140625" style="41" customWidth="1"/>
    <col min="2558" max="2558" width="50.5703125" style="41" customWidth="1"/>
    <col min="2559" max="2559" width="16.28515625" style="41" customWidth="1"/>
    <col min="2560" max="2560" width="36" style="41" customWidth="1"/>
    <col min="2561" max="2812" width="9.140625" style="41"/>
    <col min="2813" max="2813" width="11.140625" style="41" customWidth="1"/>
    <col min="2814" max="2814" width="50.5703125" style="41" customWidth="1"/>
    <col min="2815" max="2815" width="16.28515625" style="41" customWidth="1"/>
    <col min="2816" max="2816" width="36" style="41" customWidth="1"/>
    <col min="2817" max="3068" width="9.140625" style="41"/>
    <col min="3069" max="3069" width="11.140625" style="41" customWidth="1"/>
    <col min="3070" max="3070" width="50.5703125" style="41" customWidth="1"/>
    <col min="3071" max="3071" width="16.28515625" style="41" customWidth="1"/>
    <col min="3072" max="3072" width="36" style="41" customWidth="1"/>
    <col min="3073" max="3324" width="9.140625" style="41"/>
    <col min="3325" max="3325" width="11.140625" style="41" customWidth="1"/>
    <col min="3326" max="3326" width="50.5703125" style="41" customWidth="1"/>
    <col min="3327" max="3327" width="16.28515625" style="41" customWidth="1"/>
    <col min="3328" max="3328" width="36" style="41" customWidth="1"/>
    <col min="3329" max="3580" width="9.140625" style="41"/>
    <col min="3581" max="3581" width="11.140625" style="41" customWidth="1"/>
    <col min="3582" max="3582" width="50.5703125" style="41" customWidth="1"/>
    <col min="3583" max="3583" width="16.28515625" style="41" customWidth="1"/>
    <col min="3584" max="3584" width="36" style="41" customWidth="1"/>
    <col min="3585" max="3836" width="9.140625" style="41"/>
    <col min="3837" max="3837" width="11.140625" style="41" customWidth="1"/>
    <col min="3838" max="3838" width="50.5703125" style="41" customWidth="1"/>
    <col min="3839" max="3839" width="16.28515625" style="41" customWidth="1"/>
    <col min="3840" max="3840" width="36" style="41" customWidth="1"/>
    <col min="3841" max="4092" width="9.140625" style="41"/>
    <col min="4093" max="4093" width="11.140625" style="41" customWidth="1"/>
    <col min="4094" max="4094" width="50.5703125" style="41" customWidth="1"/>
    <col min="4095" max="4095" width="16.28515625" style="41" customWidth="1"/>
    <col min="4096" max="4096" width="36" style="41" customWidth="1"/>
    <col min="4097" max="4348" width="9.140625" style="41"/>
    <col min="4349" max="4349" width="11.140625" style="41" customWidth="1"/>
    <col min="4350" max="4350" width="50.5703125" style="41" customWidth="1"/>
    <col min="4351" max="4351" width="16.28515625" style="41" customWidth="1"/>
    <col min="4352" max="4352" width="36" style="41" customWidth="1"/>
    <col min="4353" max="4604" width="9.140625" style="41"/>
    <col min="4605" max="4605" width="11.140625" style="41" customWidth="1"/>
    <col min="4606" max="4606" width="50.5703125" style="41" customWidth="1"/>
    <col min="4607" max="4607" width="16.28515625" style="41" customWidth="1"/>
    <col min="4608" max="4608" width="36" style="41" customWidth="1"/>
    <col min="4609" max="4860" width="9.140625" style="41"/>
    <col min="4861" max="4861" width="11.140625" style="41" customWidth="1"/>
    <col min="4862" max="4862" width="50.5703125" style="41" customWidth="1"/>
    <col min="4863" max="4863" width="16.28515625" style="41" customWidth="1"/>
    <col min="4864" max="4864" width="36" style="41" customWidth="1"/>
    <col min="4865" max="5116" width="9.140625" style="41"/>
    <col min="5117" max="5117" width="11.140625" style="41" customWidth="1"/>
    <col min="5118" max="5118" width="50.5703125" style="41" customWidth="1"/>
    <col min="5119" max="5119" width="16.28515625" style="41" customWidth="1"/>
    <col min="5120" max="5120" width="36" style="41" customWidth="1"/>
    <col min="5121" max="5372" width="9.140625" style="41"/>
    <col min="5373" max="5373" width="11.140625" style="41" customWidth="1"/>
    <col min="5374" max="5374" width="50.5703125" style="41" customWidth="1"/>
    <col min="5375" max="5375" width="16.28515625" style="41" customWidth="1"/>
    <col min="5376" max="5376" width="36" style="41" customWidth="1"/>
    <col min="5377" max="5628" width="9.140625" style="41"/>
    <col min="5629" max="5629" width="11.140625" style="41" customWidth="1"/>
    <col min="5630" max="5630" width="50.5703125" style="41" customWidth="1"/>
    <col min="5631" max="5631" width="16.28515625" style="41" customWidth="1"/>
    <col min="5632" max="5632" width="36" style="41" customWidth="1"/>
    <col min="5633" max="5884" width="9.140625" style="41"/>
    <col min="5885" max="5885" width="11.140625" style="41" customWidth="1"/>
    <col min="5886" max="5886" width="50.5703125" style="41" customWidth="1"/>
    <col min="5887" max="5887" width="16.28515625" style="41" customWidth="1"/>
    <col min="5888" max="5888" width="36" style="41" customWidth="1"/>
    <col min="5889" max="6140" width="9.140625" style="41"/>
    <col min="6141" max="6141" width="11.140625" style="41" customWidth="1"/>
    <col min="6142" max="6142" width="50.5703125" style="41" customWidth="1"/>
    <col min="6143" max="6143" width="16.28515625" style="41" customWidth="1"/>
    <col min="6144" max="6144" width="36" style="41" customWidth="1"/>
    <col min="6145" max="6396" width="9.140625" style="41"/>
    <col min="6397" max="6397" width="11.140625" style="41" customWidth="1"/>
    <col min="6398" max="6398" width="50.5703125" style="41" customWidth="1"/>
    <col min="6399" max="6399" width="16.28515625" style="41" customWidth="1"/>
    <col min="6400" max="6400" width="36" style="41" customWidth="1"/>
    <col min="6401" max="6652" width="9.140625" style="41"/>
    <col min="6653" max="6653" width="11.140625" style="41" customWidth="1"/>
    <col min="6654" max="6654" width="50.5703125" style="41" customWidth="1"/>
    <col min="6655" max="6655" width="16.28515625" style="41" customWidth="1"/>
    <col min="6656" max="6656" width="36" style="41" customWidth="1"/>
    <col min="6657" max="6908" width="9.140625" style="41"/>
    <col min="6909" max="6909" width="11.140625" style="41" customWidth="1"/>
    <col min="6910" max="6910" width="50.5703125" style="41" customWidth="1"/>
    <col min="6911" max="6911" width="16.28515625" style="41" customWidth="1"/>
    <col min="6912" max="6912" width="36" style="41" customWidth="1"/>
    <col min="6913" max="7164" width="9.140625" style="41"/>
    <col min="7165" max="7165" width="11.140625" style="41" customWidth="1"/>
    <col min="7166" max="7166" width="50.5703125" style="41" customWidth="1"/>
    <col min="7167" max="7167" width="16.28515625" style="41" customWidth="1"/>
    <col min="7168" max="7168" width="36" style="41" customWidth="1"/>
    <col min="7169" max="7420" width="9.140625" style="41"/>
    <col min="7421" max="7421" width="11.140625" style="41" customWidth="1"/>
    <col min="7422" max="7422" width="50.5703125" style="41" customWidth="1"/>
    <col min="7423" max="7423" width="16.28515625" style="41" customWidth="1"/>
    <col min="7424" max="7424" width="36" style="41" customWidth="1"/>
    <col min="7425" max="7676" width="9.140625" style="41"/>
    <col min="7677" max="7677" width="11.140625" style="41" customWidth="1"/>
    <col min="7678" max="7678" width="50.5703125" style="41" customWidth="1"/>
    <col min="7679" max="7679" width="16.28515625" style="41" customWidth="1"/>
    <col min="7680" max="7680" width="36" style="41" customWidth="1"/>
    <col min="7681" max="7932" width="9.140625" style="41"/>
    <col min="7933" max="7933" width="11.140625" style="41" customWidth="1"/>
    <col min="7934" max="7934" width="50.5703125" style="41" customWidth="1"/>
    <col min="7935" max="7935" width="16.28515625" style="41" customWidth="1"/>
    <col min="7936" max="7936" width="36" style="41" customWidth="1"/>
    <col min="7937" max="8188" width="9.140625" style="41"/>
    <col min="8189" max="8189" width="11.140625" style="41" customWidth="1"/>
    <col min="8190" max="8190" width="50.5703125" style="41" customWidth="1"/>
    <col min="8191" max="8191" width="16.28515625" style="41" customWidth="1"/>
    <col min="8192" max="8192" width="36" style="41" customWidth="1"/>
    <col min="8193" max="8444" width="9.140625" style="41"/>
    <col min="8445" max="8445" width="11.140625" style="41" customWidth="1"/>
    <col min="8446" max="8446" width="50.5703125" style="41" customWidth="1"/>
    <col min="8447" max="8447" width="16.28515625" style="41" customWidth="1"/>
    <col min="8448" max="8448" width="36" style="41" customWidth="1"/>
    <col min="8449" max="8700" width="9.140625" style="41"/>
    <col min="8701" max="8701" width="11.140625" style="41" customWidth="1"/>
    <col min="8702" max="8702" width="50.5703125" style="41" customWidth="1"/>
    <col min="8703" max="8703" width="16.28515625" style="41" customWidth="1"/>
    <col min="8704" max="8704" width="36" style="41" customWidth="1"/>
    <col min="8705" max="8956" width="9.140625" style="41"/>
    <col min="8957" max="8957" width="11.140625" style="41" customWidth="1"/>
    <col min="8958" max="8958" width="50.5703125" style="41" customWidth="1"/>
    <col min="8959" max="8959" width="16.28515625" style="41" customWidth="1"/>
    <col min="8960" max="8960" width="36" style="41" customWidth="1"/>
    <col min="8961" max="9212" width="9.140625" style="41"/>
    <col min="9213" max="9213" width="11.140625" style="41" customWidth="1"/>
    <col min="9214" max="9214" width="50.5703125" style="41" customWidth="1"/>
    <col min="9215" max="9215" width="16.28515625" style="41" customWidth="1"/>
    <col min="9216" max="9216" width="36" style="41" customWidth="1"/>
    <col min="9217" max="9468" width="9.140625" style="41"/>
    <col min="9469" max="9469" width="11.140625" style="41" customWidth="1"/>
    <col min="9470" max="9470" width="50.5703125" style="41" customWidth="1"/>
    <col min="9471" max="9471" width="16.28515625" style="41" customWidth="1"/>
    <col min="9472" max="9472" width="36" style="41" customWidth="1"/>
    <col min="9473" max="9724" width="9.140625" style="41"/>
    <col min="9725" max="9725" width="11.140625" style="41" customWidth="1"/>
    <col min="9726" max="9726" width="50.5703125" style="41" customWidth="1"/>
    <col min="9727" max="9727" width="16.28515625" style="41" customWidth="1"/>
    <col min="9728" max="9728" width="36" style="41" customWidth="1"/>
    <col min="9729" max="9980" width="9.140625" style="41"/>
    <col min="9981" max="9981" width="11.140625" style="41" customWidth="1"/>
    <col min="9982" max="9982" width="50.5703125" style="41" customWidth="1"/>
    <col min="9983" max="9983" width="16.28515625" style="41" customWidth="1"/>
    <col min="9984" max="9984" width="36" style="41" customWidth="1"/>
    <col min="9985" max="10236" width="9.140625" style="41"/>
    <col min="10237" max="10237" width="11.140625" style="41" customWidth="1"/>
    <col min="10238" max="10238" width="50.5703125" style="41" customWidth="1"/>
    <col min="10239" max="10239" width="16.28515625" style="41" customWidth="1"/>
    <col min="10240" max="10240" width="36" style="41" customWidth="1"/>
    <col min="10241" max="10492" width="9.140625" style="41"/>
    <col min="10493" max="10493" width="11.140625" style="41" customWidth="1"/>
    <col min="10494" max="10494" width="50.5703125" style="41" customWidth="1"/>
    <col min="10495" max="10495" width="16.28515625" style="41" customWidth="1"/>
    <col min="10496" max="10496" width="36" style="41" customWidth="1"/>
    <col min="10497" max="10748" width="9.140625" style="41"/>
    <col min="10749" max="10749" width="11.140625" style="41" customWidth="1"/>
    <col min="10750" max="10750" width="50.5703125" style="41" customWidth="1"/>
    <col min="10751" max="10751" width="16.28515625" style="41" customWidth="1"/>
    <col min="10752" max="10752" width="36" style="41" customWidth="1"/>
    <col min="10753" max="11004" width="9.140625" style="41"/>
    <col min="11005" max="11005" width="11.140625" style="41" customWidth="1"/>
    <col min="11006" max="11006" width="50.5703125" style="41" customWidth="1"/>
    <col min="11007" max="11007" width="16.28515625" style="41" customWidth="1"/>
    <col min="11008" max="11008" width="36" style="41" customWidth="1"/>
    <col min="11009" max="11260" width="9.140625" style="41"/>
    <col min="11261" max="11261" width="11.140625" style="41" customWidth="1"/>
    <col min="11262" max="11262" width="50.5703125" style="41" customWidth="1"/>
    <col min="11263" max="11263" width="16.28515625" style="41" customWidth="1"/>
    <col min="11264" max="11264" width="36" style="41" customWidth="1"/>
    <col min="11265" max="11516" width="9.140625" style="41"/>
    <col min="11517" max="11517" width="11.140625" style="41" customWidth="1"/>
    <col min="11518" max="11518" width="50.5703125" style="41" customWidth="1"/>
    <col min="11519" max="11519" width="16.28515625" style="41" customWidth="1"/>
    <col min="11520" max="11520" width="36" style="41" customWidth="1"/>
    <col min="11521" max="11772" width="9.140625" style="41"/>
    <col min="11773" max="11773" width="11.140625" style="41" customWidth="1"/>
    <col min="11774" max="11774" width="50.5703125" style="41" customWidth="1"/>
    <col min="11775" max="11775" width="16.28515625" style="41" customWidth="1"/>
    <col min="11776" max="11776" width="36" style="41" customWidth="1"/>
    <col min="11777" max="12028" width="9.140625" style="41"/>
    <col min="12029" max="12029" width="11.140625" style="41" customWidth="1"/>
    <col min="12030" max="12030" width="50.5703125" style="41" customWidth="1"/>
    <col min="12031" max="12031" width="16.28515625" style="41" customWidth="1"/>
    <col min="12032" max="12032" width="36" style="41" customWidth="1"/>
    <col min="12033" max="12284" width="9.140625" style="41"/>
    <col min="12285" max="12285" width="11.140625" style="41" customWidth="1"/>
    <col min="12286" max="12286" width="50.5703125" style="41" customWidth="1"/>
    <col min="12287" max="12287" width="16.28515625" style="41" customWidth="1"/>
    <col min="12288" max="12288" width="36" style="41" customWidth="1"/>
    <col min="12289" max="12540" width="9.140625" style="41"/>
    <col min="12541" max="12541" width="11.140625" style="41" customWidth="1"/>
    <col min="12542" max="12542" width="50.5703125" style="41" customWidth="1"/>
    <col min="12543" max="12543" width="16.28515625" style="41" customWidth="1"/>
    <col min="12544" max="12544" width="36" style="41" customWidth="1"/>
    <col min="12545" max="12796" width="9.140625" style="41"/>
    <col min="12797" max="12797" width="11.140625" style="41" customWidth="1"/>
    <col min="12798" max="12798" width="50.5703125" style="41" customWidth="1"/>
    <col min="12799" max="12799" width="16.28515625" style="41" customWidth="1"/>
    <col min="12800" max="12800" width="36" style="41" customWidth="1"/>
    <col min="12801" max="13052" width="9.140625" style="41"/>
    <col min="13053" max="13053" width="11.140625" style="41" customWidth="1"/>
    <col min="13054" max="13054" width="50.5703125" style="41" customWidth="1"/>
    <col min="13055" max="13055" width="16.28515625" style="41" customWidth="1"/>
    <col min="13056" max="13056" width="36" style="41" customWidth="1"/>
    <col min="13057" max="13308" width="9.140625" style="41"/>
    <col min="13309" max="13309" width="11.140625" style="41" customWidth="1"/>
    <col min="13310" max="13310" width="50.5703125" style="41" customWidth="1"/>
    <col min="13311" max="13311" width="16.28515625" style="41" customWidth="1"/>
    <col min="13312" max="13312" width="36" style="41" customWidth="1"/>
    <col min="13313" max="13564" width="9.140625" style="41"/>
    <col min="13565" max="13565" width="11.140625" style="41" customWidth="1"/>
    <col min="13566" max="13566" width="50.5703125" style="41" customWidth="1"/>
    <col min="13567" max="13567" width="16.28515625" style="41" customWidth="1"/>
    <col min="13568" max="13568" width="36" style="41" customWidth="1"/>
    <col min="13569" max="13820" width="9.140625" style="41"/>
    <col min="13821" max="13821" width="11.140625" style="41" customWidth="1"/>
    <col min="13822" max="13822" width="50.5703125" style="41" customWidth="1"/>
    <col min="13823" max="13823" width="16.28515625" style="41" customWidth="1"/>
    <col min="13824" max="13824" width="36" style="41" customWidth="1"/>
    <col min="13825" max="14076" width="9.140625" style="41"/>
    <col min="14077" max="14077" width="11.140625" style="41" customWidth="1"/>
    <col min="14078" max="14078" width="50.5703125" style="41" customWidth="1"/>
    <col min="14079" max="14079" width="16.28515625" style="41" customWidth="1"/>
    <col min="14080" max="14080" width="36" style="41" customWidth="1"/>
    <col min="14081" max="14332" width="9.140625" style="41"/>
    <col min="14333" max="14333" width="11.140625" style="41" customWidth="1"/>
    <col min="14334" max="14334" width="50.5703125" style="41" customWidth="1"/>
    <col min="14335" max="14335" width="16.28515625" style="41" customWidth="1"/>
    <col min="14336" max="14336" width="36" style="41" customWidth="1"/>
    <col min="14337" max="14588" width="9.140625" style="41"/>
    <col min="14589" max="14589" width="11.140625" style="41" customWidth="1"/>
    <col min="14590" max="14590" width="50.5703125" style="41" customWidth="1"/>
    <col min="14591" max="14591" width="16.28515625" style="41" customWidth="1"/>
    <col min="14592" max="14592" width="36" style="41" customWidth="1"/>
    <col min="14593" max="14844" width="9.140625" style="41"/>
    <col min="14845" max="14845" width="11.140625" style="41" customWidth="1"/>
    <col min="14846" max="14846" width="50.5703125" style="41" customWidth="1"/>
    <col min="14847" max="14847" width="16.28515625" style="41" customWidth="1"/>
    <col min="14848" max="14848" width="36" style="41" customWidth="1"/>
    <col min="14849" max="15100" width="9.140625" style="41"/>
    <col min="15101" max="15101" width="11.140625" style="41" customWidth="1"/>
    <col min="15102" max="15102" width="50.5703125" style="41" customWidth="1"/>
    <col min="15103" max="15103" width="16.28515625" style="41" customWidth="1"/>
    <col min="15104" max="15104" width="36" style="41" customWidth="1"/>
    <col min="15105" max="15356" width="9.140625" style="41"/>
    <col min="15357" max="15357" width="11.140625" style="41" customWidth="1"/>
    <col min="15358" max="15358" width="50.5703125" style="41" customWidth="1"/>
    <col min="15359" max="15359" width="16.28515625" style="41" customWidth="1"/>
    <col min="15360" max="15360" width="36" style="41" customWidth="1"/>
    <col min="15361" max="15612" width="9.140625" style="41"/>
    <col min="15613" max="15613" width="11.140625" style="41" customWidth="1"/>
    <col min="15614" max="15614" width="50.5703125" style="41" customWidth="1"/>
    <col min="15615" max="15615" width="16.28515625" style="41" customWidth="1"/>
    <col min="15616" max="15616" width="36" style="41" customWidth="1"/>
    <col min="15617" max="15868" width="9.140625" style="41"/>
    <col min="15869" max="15869" width="11.140625" style="41" customWidth="1"/>
    <col min="15870" max="15870" width="50.5703125" style="41" customWidth="1"/>
    <col min="15871" max="15871" width="16.28515625" style="41" customWidth="1"/>
    <col min="15872" max="15872" width="36" style="41" customWidth="1"/>
    <col min="15873" max="16124" width="9.140625" style="41"/>
    <col min="16125" max="16125" width="11.140625" style="41" customWidth="1"/>
    <col min="16126" max="16126" width="50.5703125" style="41" customWidth="1"/>
    <col min="16127" max="16127" width="16.28515625" style="41" customWidth="1"/>
    <col min="16128" max="16128" width="36" style="41" customWidth="1"/>
    <col min="16129" max="16384" width="9.140625" style="41"/>
  </cols>
  <sheetData>
    <row r="1" spans="1:4" ht="34.5" customHeight="1" x14ac:dyDescent="0.25">
      <c r="A1" s="68" t="s">
        <v>997</v>
      </c>
      <c r="B1" s="405" t="s">
        <v>820</v>
      </c>
      <c r="C1" s="405"/>
      <c r="D1" s="405"/>
    </row>
    <row r="2" spans="1:4" x14ac:dyDescent="0.25">
      <c r="D2" s="70" t="s">
        <v>801</v>
      </c>
    </row>
    <row r="3" spans="1:4" ht="47.25" x14ac:dyDescent="0.25">
      <c r="A3" s="42" t="s">
        <v>603</v>
      </c>
      <c r="B3" s="42" t="s">
        <v>232</v>
      </c>
      <c r="C3" s="43" t="s">
        <v>784</v>
      </c>
      <c r="D3" s="44" t="s">
        <v>585</v>
      </c>
    </row>
    <row r="4" spans="1:4" ht="35.25" customHeight="1" x14ac:dyDescent="0.25">
      <c r="A4" s="46" t="s">
        <v>106</v>
      </c>
      <c r="B4" s="31" t="s">
        <v>998</v>
      </c>
      <c r="C4" s="38">
        <f>C5</f>
        <v>750</v>
      </c>
      <c r="D4" s="415" t="s">
        <v>1006</v>
      </c>
    </row>
    <row r="5" spans="1:4" ht="15.75" x14ac:dyDescent="0.25">
      <c r="A5" s="46" t="s">
        <v>788</v>
      </c>
      <c r="B5" s="47" t="s">
        <v>177</v>
      </c>
      <c r="C5" s="38">
        <f>C6</f>
        <v>750</v>
      </c>
      <c r="D5" s="416"/>
    </row>
    <row r="6" spans="1:4" ht="15.75" x14ac:dyDescent="0.25">
      <c r="A6" s="46"/>
      <c r="B6" s="30" t="s">
        <v>802</v>
      </c>
      <c r="C6" s="39">
        <v>750</v>
      </c>
      <c r="D6" s="417"/>
    </row>
    <row r="7" spans="1:4" ht="15.75" hidden="1" x14ac:dyDescent="0.25">
      <c r="A7" s="45"/>
      <c r="B7" s="52" t="s">
        <v>720</v>
      </c>
      <c r="C7" s="51">
        <f>C4</f>
        <v>750</v>
      </c>
      <c r="D7" s="50"/>
    </row>
  </sheetData>
  <mergeCells count="2">
    <mergeCell ref="B1:D1"/>
    <mergeCell ref="D4:D6"/>
  </mergeCells>
  <pageMargins left="0.98425196850393704" right="0" top="0.62992125984251968" bottom="0.6692913385826772" header="0.15748031496062992" footer="0.19685039370078741"/>
  <pageSetup paperSize="9" fitToHeight="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zoomScaleNormal="100" zoomScaleSheetLayoutView="90" workbookViewId="0"/>
  </sheetViews>
  <sheetFormatPr defaultRowHeight="15" x14ac:dyDescent="0.25"/>
  <cols>
    <col min="1" max="1" width="10.140625" style="40" customWidth="1"/>
    <col min="2" max="2" width="57.28515625" style="41" customWidth="1"/>
    <col min="3" max="3" width="13" style="41" customWidth="1"/>
    <col min="4" max="4" width="28.28515625" style="41" customWidth="1"/>
    <col min="5" max="251" width="9.140625" style="41"/>
    <col min="252" max="252" width="11.140625" style="41" customWidth="1"/>
    <col min="253" max="253" width="50.5703125" style="41" customWidth="1"/>
    <col min="254" max="254" width="16.28515625" style="41" customWidth="1"/>
    <col min="255" max="255" width="36" style="41" customWidth="1"/>
    <col min="256" max="507" width="9.140625" style="41"/>
    <col min="508" max="508" width="11.140625" style="41" customWidth="1"/>
    <col min="509" max="509" width="50.5703125" style="41" customWidth="1"/>
    <col min="510" max="510" width="16.28515625" style="41" customWidth="1"/>
    <col min="511" max="511" width="36" style="41" customWidth="1"/>
    <col min="512" max="763" width="9.140625" style="41"/>
    <col min="764" max="764" width="11.140625" style="41" customWidth="1"/>
    <col min="765" max="765" width="50.5703125" style="41" customWidth="1"/>
    <col min="766" max="766" width="16.28515625" style="41" customWidth="1"/>
    <col min="767" max="767" width="36" style="41" customWidth="1"/>
    <col min="768" max="1019" width="9.140625" style="41"/>
    <col min="1020" max="1020" width="11.140625" style="41" customWidth="1"/>
    <col min="1021" max="1021" width="50.5703125" style="41" customWidth="1"/>
    <col min="1022" max="1022" width="16.28515625" style="41" customWidth="1"/>
    <col min="1023" max="1023" width="36" style="41" customWidth="1"/>
    <col min="1024" max="1275" width="9.140625" style="41"/>
    <col min="1276" max="1276" width="11.140625" style="41" customWidth="1"/>
    <col min="1277" max="1277" width="50.5703125" style="41" customWidth="1"/>
    <col min="1278" max="1278" width="16.28515625" style="41" customWidth="1"/>
    <col min="1279" max="1279" width="36" style="41" customWidth="1"/>
    <col min="1280" max="1531" width="9.140625" style="41"/>
    <col min="1532" max="1532" width="11.140625" style="41" customWidth="1"/>
    <col min="1533" max="1533" width="50.5703125" style="41" customWidth="1"/>
    <col min="1534" max="1534" width="16.28515625" style="41" customWidth="1"/>
    <col min="1535" max="1535" width="36" style="41" customWidth="1"/>
    <col min="1536" max="1787" width="9.140625" style="41"/>
    <col min="1788" max="1788" width="11.140625" style="41" customWidth="1"/>
    <col min="1789" max="1789" width="50.5703125" style="41" customWidth="1"/>
    <col min="1790" max="1790" width="16.28515625" style="41" customWidth="1"/>
    <col min="1791" max="1791" width="36" style="41" customWidth="1"/>
    <col min="1792" max="2043" width="9.140625" style="41"/>
    <col min="2044" max="2044" width="11.140625" style="41" customWidth="1"/>
    <col min="2045" max="2045" width="50.5703125" style="41" customWidth="1"/>
    <col min="2046" max="2046" width="16.28515625" style="41" customWidth="1"/>
    <col min="2047" max="2047" width="36" style="41" customWidth="1"/>
    <col min="2048" max="2299" width="9.140625" style="41"/>
    <col min="2300" max="2300" width="11.140625" style="41" customWidth="1"/>
    <col min="2301" max="2301" width="50.5703125" style="41" customWidth="1"/>
    <col min="2302" max="2302" width="16.28515625" style="41" customWidth="1"/>
    <col min="2303" max="2303" width="36" style="41" customWidth="1"/>
    <col min="2304" max="2555" width="9.140625" style="41"/>
    <col min="2556" max="2556" width="11.140625" style="41" customWidth="1"/>
    <col min="2557" max="2557" width="50.5703125" style="41" customWidth="1"/>
    <col min="2558" max="2558" width="16.28515625" style="41" customWidth="1"/>
    <col min="2559" max="2559" width="36" style="41" customWidth="1"/>
    <col min="2560" max="2811" width="9.140625" style="41"/>
    <col min="2812" max="2812" width="11.140625" style="41" customWidth="1"/>
    <col min="2813" max="2813" width="50.5703125" style="41" customWidth="1"/>
    <col min="2814" max="2814" width="16.28515625" style="41" customWidth="1"/>
    <col min="2815" max="2815" width="36" style="41" customWidth="1"/>
    <col min="2816" max="3067" width="9.140625" style="41"/>
    <col min="3068" max="3068" width="11.140625" style="41" customWidth="1"/>
    <col min="3069" max="3069" width="50.5703125" style="41" customWidth="1"/>
    <col min="3070" max="3070" width="16.28515625" style="41" customWidth="1"/>
    <col min="3071" max="3071" width="36" style="41" customWidth="1"/>
    <col min="3072" max="3323" width="9.140625" style="41"/>
    <col min="3324" max="3324" width="11.140625" style="41" customWidth="1"/>
    <col min="3325" max="3325" width="50.5703125" style="41" customWidth="1"/>
    <col min="3326" max="3326" width="16.28515625" style="41" customWidth="1"/>
    <col min="3327" max="3327" width="36" style="41" customWidth="1"/>
    <col min="3328" max="3579" width="9.140625" style="41"/>
    <col min="3580" max="3580" width="11.140625" style="41" customWidth="1"/>
    <col min="3581" max="3581" width="50.5703125" style="41" customWidth="1"/>
    <col min="3582" max="3582" width="16.28515625" style="41" customWidth="1"/>
    <col min="3583" max="3583" width="36" style="41" customWidth="1"/>
    <col min="3584" max="3835" width="9.140625" style="41"/>
    <col min="3836" max="3836" width="11.140625" style="41" customWidth="1"/>
    <col min="3837" max="3837" width="50.5703125" style="41" customWidth="1"/>
    <col min="3838" max="3838" width="16.28515625" style="41" customWidth="1"/>
    <col min="3839" max="3839" width="36" style="41" customWidth="1"/>
    <col min="3840" max="4091" width="9.140625" style="41"/>
    <col min="4092" max="4092" width="11.140625" style="41" customWidth="1"/>
    <col min="4093" max="4093" width="50.5703125" style="41" customWidth="1"/>
    <col min="4094" max="4094" width="16.28515625" style="41" customWidth="1"/>
    <col min="4095" max="4095" width="36" style="41" customWidth="1"/>
    <col min="4096" max="4347" width="9.140625" style="41"/>
    <col min="4348" max="4348" width="11.140625" style="41" customWidth="1"/>
    <col min="4349" max="4349" width="50.5703125" style="41" customWidth="1"/>
    <col min="4350" max="4350" width="16.28515625" style="41" customWidth="1"/>
    <col min="4351" max="4351" width="36" style="41" customWidth="1"/>
    <col min="4352" max="4603" width="9.140625" style="41"/>
    <col min="4604" max="4604" width="11.140625" style="41" customWidth="1"/>
    <col min="4605" max="4605" width="50.5703125" style="41" customWidth="1"/>
    <col min="4606" max="4606" width="16.28515625" style="41" customWidth="1"/>
    <col min="4607" max="4607" width="36" style="41" customWidth="1"/>
    <col min="4608" max="4859" width="9.140625" style="41"/>
    <col min="4860" max="4860" width="11.140625" style="41" customWidth="1"/>
    <col min="4861" max="4861" width="50.5703125" style="41" customWidth="1"/>
    <col min="4862" max="4862" width="16.28515625" style="41" customWidth="1"/>
    <col min="4863" max="4863" width="36" style="41" customWidth="1"/>
    <col min="4864" max="5115" width="9.140625" style="41"/>
    <col min="5116" max="5116" width="11.140625" style="41" customWidth="1"/>
    <col min="5117" max="5117" width="50.5703125" style="41" customWidth="1"/>
    <col min="5118" max="5118" width="16.28515625" style="41" customWidth="1"/>
    <col min="5119" max="5119" width="36" style="41" customWidth="1"/>
    <col min="5120" max="5371" width="9.140625" style="41"/>
    <col min="5372" max="5372" width="11.140625" style="41" customWidth="1"/>
    <col min="5373" max="5373" width="50.5703125" style="41" customWidth="1"/>
    <col min="5374" max="5374" width="16.28515625" style="41" customWidth="1"/>
    <col min="5375" max="5375" width="36" style="41" customWidth="1"/>
    <col min="5376" max="5627" width="9.140625" style="41"/>
    <col min="5628" max="5628" width="11.140625" style="41" customWidth="1"/>
    <col min="5629" max="5629" width="50.5703125" style="41" customWidth="1"/>
    <col min="5630" max="5630" width="16.28515625" style="41" customWidth="1"/>
    <col min="5631" max="5631" width="36" style="41" customWidth="1"/>
    <col min="5632" max="5883" width="9.140625" style="41"/>
    <col min="5884" max="5884" width="11.140625" style="41" customWidth="1"/>
    <col min="5885" max="5885" width="50.5703125" style="41" customWidth="1"/>
    <col min="5886" max="5886" width="16.28515625" style="41" customWidth="1"/>
    <col min="5887" max="5887" width="36" style="41" customWidth="1"/>
    <col min="5888" max="6139" width="9.140625" style="41"/>
    <col min="6140" max="6140" width="11.140625" style="41" customWidth="1"/>
    <col min="6141" max="6141" width="50.5703125" style="41" customWidth="1"/>
    <col min="6142" max="6142" width="16.28515625" style="41" customWidth="1"/>
    <col min="6143" max="6143" width="36" style="41" customWidth="1"/>
    <col min="6144" max="6395" width="9.140625" style="41"/>
    <col min="6396" max="6396" width="11.140625" style="41" customWidth="1"/>
    <col min="6397" max="6397" width="50.5703125" style="41" customWidth="1"/>
    <col min="6398" max="6398" width="16.28515625" style="41" customWidth="1"/>
    <col min="6399" max="6399" width="36" style="41" customWidth="1"/>
    <col min="6400" max="6651" width="9.140625" style="41"/>
    <col min="6652" max="6652" width="11.140625" style="41" customWidth="1"/>
    <col min="6653" max="6653" width="50.5703125" style="41" customWidth="1"/>
    <col min="6654" max="6654" width="16.28515625" style="41" customWidth="1"/>
    <col min="6655" max="6655" width="36" style="41" customWidth="1"/>
    <col min="6656" max="6907" width="9.140625" style="41"/>
    <col min="6908" max="6908" width="11.140625" style="41" customWidth="1"/>
    <col min="6909" max="6909" width="50.5703125" style="41" customWidth="1"/>
    <col min="6910" max="6910" width="16.28515625" style="41" customWidth="1"/>
    <col min="6911" max="6911" width="36" style="41" customWidth="1"/>
    <col min="6912" max="7163" width="9.140625" style="41"/>
    <col min="7164" max="7164" width="11.140625" style="41" customWidth="1"/>
    <col min="7165" max="7165" width="50.5703125" style="41" customWidth="1"/>
    <col min="7166" max="7166" width="16.28515625" style="41" customWidth="1"/>
    <col min="7167" max="7167" width="36" style="41" customWidth="1"/>
    <col min="7168" max="7419" width="9.140625" style="41"/>
    <col min="7420" max="7420" width="11.140625" style="41" customWidth="1"/>
    <col min="7421" max="7421" width="50.5703125" style="41" customWidth="1"/>
    <col min="7422" max="7422" width="16.28515625" style="41" customWidth="1"/>
    <col min="7423" max="7423" width="36" style="41" customWidth="1"/>
    <col min="7424" max="7675" width="9.140625" style="41"/>
    <col min="7676" max="7676" width="11.140625" style="41" customWidth="1"/>
    <col min="7677" max="7677" width="50.5703125" style="41" customWidth="1"/>
    <col min="7678" max="7678" width="16.28515625" style="41" customWidth="1"/>
    <col min="7679" max="7679" width="36" style="41" customWidth="1"/>
    <col min="7680" max="7931" width="9.140625" style="41"/>
    <col min="7932" max="7932" width="11.140625" style="41" customWidth="1"/>
    <col min="7933" max="7933" width="50.5703125" style="41" customWidth="1"/>
    <col min="7934" max="7934" width="16.28515625" style="41" customWidth="1"/>
    <col min="7935" max="7935" width="36" style="41" customWidth="1"/>
    <col min="7936" max="8187" width="9.140625" style="41"/>
    <col min="8188" max="8188" width="11.140625" style="41" customWidth="1"/>
    <col min="8189" max="8189" width="50.5703125" style="41" customWidth="1"/>
    <col min="8190" max="8190" width="16.28515625" style="41" customWidth="1"/>
    <col min="8191" max="8191" width="36" style="41" customWidth="1"/>
    <col min="8192" max="8443" width="9.140625" style="41"/>
    <col min="8444" max="8444" width="11.140625" style="41" customWidth="1"/>
    <col min="8445" max="8445" width="50.5703125" style="41" customWidth="1"/>
    <col min="8446" max="8446" width="16.28515625" style="41" customWidth="1"/>
    <col min="8447" max="8447" width="36" style="41" customWidth="1"/>
    <col min="8448" max="8699" width="9.140625" style="41"/>
    <col min="8700" max="8700" width="11.140625" style="41" customWidth="1"/>
    <col min="8701" max="8701" width="50.5703125" style="41" customWidth="1"/>
    <col min="8702" max="8702" width="16.28515625" style="41" customWidth="1"/>
    <col min="8703" max="8703" width="36" style="41" customWidth="1"/>
    <col min="8704" max="8955" width="9.140625" style="41"/>
    <col min="8956" max="8956" width="11.140625" style="41" customWidth="1"/>
    <col min="8957" max="8957" width="50.5703125" style="41" customWidth="1"/>
    <col min="8958" max="8958" width="16.28515625" style="41" customWidth="1"/>
    <col min="8959" max="8959" width="36" style="41" customWidth="1"/>
    <col min="8960" max="9211" width="9.140625" style="41"/>
    <col min="9212" max="9212" width="11.140625" style="41" customWidth="1"/>
    <col min="9213" max="9213" width="50.5703125" style="41" customWidth="1"/>
    <col min="9214" max="9214" width="16.28515625" style="41" customWidth="1"/>
    <col min="9215" max="9215" width="36" style="41" customWidth="1"/>
    <col min="9216" max="9467" width="9.140625" style="41"/>
    <col min="9468" max="9468" width="11.140625" style="41" customWidth="1"/>
    <col min="9469" max="9469" width="50.5703125" style="41" customWidth="1"/>
    <col min="9470" max="9470" width="16.28515625" style="41" customWidth="1"/>
    <col min="9471" max="9471" width="36" style="41" customWidth="1"/>
    <col min="9472" max="9723" width="9.140625" style="41"/>
    <col min="9724" max="9724" width="11.140625" style="41" customWidth="1"/>
    <col min="9725" max="9725" width="50.5703125" style="41" customWidth="1"/>
    <col min="9726" max="9726" width="16.28515625" style="41" customWidth="1"/>
    <col min="9727" max="9727" width="36" style="41" customWidth="1"/>
    <col min="9728" max="9979" width="9.140625" style="41"/>
    <col min="9980" max="9980" width="11.140625" style="41" customWidth="1"/>
    <col min="9981" max="9981" width="50.5703125" style="41" customWidth="1"/>
    <col min="9982" max="9982" width="16.28515625" style="41" customWidth="1"/>
    <col min="9983" max="9983" width="36" style="41" customWidth="1"/>
    <col min="9984" max="10235" width="9.140625" style="41"/>
    <col min="10236" max="10236" width="11.140625" style="41" customWidth="1"/>
    <col min="10237" max="10237" width="50.5703125" style="41" customWidth="1"/>
    <col min="10238" max="10238" width="16.28515625" style="41" customWidth="1"/>
    <col min="10239" max="10239" width="36" style="41" customWidth="1"/>
    <col min="10240" max="10491" width="9.140625" style="41"/>
    <col min="10492" max="10492" width="11.140625" style="41" customWidth="1"/>
    <col min="10493" max="10493" width="50.5703125" style="41" customWidth="1"/>
    <col min="10494" max="10494" width="16.28515625" style="41" customWidth="1"/>
    <col min="10495" max="10495" width="36" style="41" customWidth="1"/>
    <col min="10496" max="10747" width="9.140625" style="41"/>
    <col min="10748" max="10748" width="11.140625" style="41" customWidth="1"/>
    <col min="10749" max="10749" width="50.5703125" style="41" customWidth="1"/>
    <col min="10750" max="10750" width="16.28515625" style="41" customWidth="1"/>
    <col min="10751" max="10751" width="36" style="41" customWidth="1"/>
    <col min="10752" max="11003" width="9.140625" style="41"/>
    <col min="11004" max="11004" width="11.140625" style="41" customWidth="1"/>
    <col min="11005" max="11005" width="50.5703125" style="41" customWidth="1"/>
    <col min="11006" max="11006" width="16.28515625" style="41" customWidth="1"/>
    <col min="11007" max="11007" width="36" style="41" customWidth="1"/>
    <col min="11008" max="11259" width="9.140625" style="41"/>
    <col min="11260" max="11260" width="11.140625" style="41" customWidth="1"/>
    <col min="11261" max="11261" width="50.5703125" style="41" customWidth="1"/>
    <col min="11262" max="11262" width="16.28515625" style="41" customWidth="1"/>
    <col min="11263" max="11263" width="36" style="41" customWidth="1"/>
    <col min="11264" max="11515" width="9.140625" style="41"/>
    <col min="11516" max="11516" width="11.140625" style="41" customWidth="1"/>
    <col min="11517" max="11517" width="50.5703125" style="41" customWidth="1"/>
    <col min="11518" max="11518" width="16.28515625" style="41" customWidth="1"/>
    <col min="11519" max="11519" width="36" style="41" customWidth="1"/>
    <col min="11520" max="11771" width="9.140625" style="41"/>
    <col min="11772" max="11772" width="11.140625" style="41" customWidth="1"/>
    <col min="11773" max="11773" width="50.5703125" style="41" customWidth="1"/>
    <col min="11774" max="11774" width="16.28515625" style="41" customWidth="1"/>
    <col min="11775" max="11775" width="36" style="41" customWidth="1"/>
    <col min="11776" max="12027" width="9.140625" style="41"/>
    <col min="12028" max="12028" width="11.140625" style="41" customWidth="1"/>
    <col min="12029" max="12029" width="50.5703125" style="41" customWidth="1"/>
    <col min="12030" max="12030" width="16.28515625" style="41" customWidth="1"/>
    <col min="12031" max="12031" width="36" style="41" customWidth="1"/>
    <col min="12032" max="12283" width="9.140625" style="41"/>
    <col min="12284" max="12284" width="11.140625" style="41" customWidth="1"/>
    <col min="12285" max="12285" width="50.5703125" style="41" customWidth="1"/>
    <col min="12286" max="12286" width="16.28515625" style="41" customWidth="1"/>
    <col min="12287" max="12287" width="36" style="41" customWidth="1"/>
    <col min="12288" max="12539" width="9.140625" style="41"/>
    <col min="12540" max="12540" width="11.140625" style="41" customWidth="1"/>
    <col min="12541" max="12541" width="50.5703125" style="41" customWidth="1"/>
    <col min="12542" max="12542" width="16.28515625" style="41" customWidth="1"/>
    <col min="12543" max="12543" width="36" style="41" customWidth="1"/>
    <col min="12544" max="12795" width="9.140625" style="41"/>
    <col min="12796" max="12796" width="11.140625" style="41" customWidth="1"/>
    <col min="12797" max="12797" width="50.5703125" style="41" customWidth="1"/>
    <col min="12798" max="12798" width="16.28515625" style="41" customWidth="1"/>
    <col min="12799" max="12799" width="36" style="41" customWidth="1"/>
    <col min="12800" max="13051" width="9.140625" style="41"/>
    <col min="13052" max="13052" width="11.140625" style="41" customWidth="1"/>
    <col min="13053" max="13053" width="50.5703125" style="41" customWidth="1"/>
    <col min="13054" max="13054" width="16.28515625" style="41" customWidth="1"/>
    <col min="13055" max="13055" width="36" style="41" customWidth="1"/>
    <col min="13056" max="13307" width="9.140625" style="41"/>
    <col min="13308" max="13308" width="11.140625" style="41" customWidth="1"/>
    <col min="13309" max="13309" width="50.5703125" style="41" customWidth="1"/>
    <col min="13310" max="13310" width="16.28515625" style="41" customWidth="1"/>
    <col min="13311" max="13311" width="36" style="41" customWidth="1"/>
    <col min="13312" max="13563" width="9.140625" style="41"/>
    <col min="13564" max="13564" width="11.140625" style="41" customWidth="1"/>
    <col min="13565" max="13565" width="50.5703125" style="41" customWidth="1"/>
    <col min="13566" max="13566" width="16.28515625" style="41" customWidth="1"/>
    <col min="13567" max="13567" width="36" style="41" customWidth="1"/>
    <col min="13568" max="13819" width="9.140625" style="41"/>
    <col min="13820" max="13820" width="11.140625" style="41" customWidth="1"/>
    <col min="13821" max="13821" width="50.5703125" style="41" customWidth="1"/>
    <col min="13822" max="13822" width="16.28515625" style="41" customWidth="1"/>
    <col min="13823" max="13823" width="36" style="41" customWidth="1"/>
    <col min="13824" max="14075" width="9.140625" style="41"/>
    <col min="14076" max="14076" width="11.140625" style="41" customWidth="1"/>
    <col min="14077" max="14077" width="50.5703125" style="41" customWidth="1"/>
    <col min="14078" max="14078" width="16.28515625" style="41" customWidth="1"/>
    <col min="14079" max="14079" width="36" style="41" customWidth="1"/>
    <col min="14080" max="14331" width="9.140625" style="41"/>
    <col min="14332" max="14332" width="11.140625" style="41" customWidth="1"/>
    <col min="14333" max="14333" width="50.5703125" style="41" customWidth="1"/>
    <col min="14334" max="14334" width="16.28515625" style="41" customWidth="1"/>
    <col min="14335" max="14335" width="36" style="41" customWidth="1"/>
    <col min="14336" max="14587" width="9.140625" style="41"/>
    <col min="14588" max="14588" width="11.140625" style="41" customWidth="1"/>
    <col min="14589" max="14589" width="50.5703125" style="41" customWidth="1"/>
    <col min="14590" max="14590" width="16.28515625" style="41" customWidth="1"/>
    <col min="14591" max="14591" width="36" style="41" customWidth="1"/>
    <col min="14592" max="14843" width="9.140625" style="41"/>
    <col min="14844" max="14844" width="11.140625" style="41" customWidth="1"/>
    <col min="14845" max="14845" width="50.5703125" style="41" customWidth="1"/>
    <col min="14846" max="14846" width="16.28515625" style="41" customWidth="1"/>
    <col min="14847" max="14847" width="36" style="41" customWidth="1"/>
    <col min="14848" max="15099" width="9.140625" style="41"/>
    <col min="15100" max="15100" width="11.140625" style="41" customWidth="1"/>
    <col min="15101" max="15101" width="50.5703125" style="41" customWidth="1"/>
    <col min="15102" max="15102" width="16.28515625" style="41" customWidth="1"/>
    <col min="15103" max="15103" width="36" style="41" customWidth="1"/>
    <col min="15104" max="15355" width="9.140625" style="41"/>
    <col min="15356" max="15356" width="11.140625" style="41" customWidth="1"/>
    <col min="15357" max="15357" width="50.5703125" style="41" customWidth="1"/>
    <col min="15358" max="15358" width="16.28515625" style="41" customWidth="1"/>
    <col min="15359" max="15359" width="36" style="41" customWidth="1"/>
    <col min="15360" max="15611" width="9.140625" style="41"/>
    <col min="15612" max="15612" width="11.140625" style="41" customWidth="1"/>
    <col min="15613" max="15613" width="50.5703125" style="41" customWidth="1"/>
    <col min="15614" max="15614" width="16.28515625" style="41" customWidth="1"/>
    <col min="15615" max="15615" width="36" style="41" customWidth="1"/>
    <col min="15616" max="15867" width="9.140625" style="41"/>
    <col min="15868" max="15868" width="11.140625" style="41" customWidth="1"/>
    <col min="15869" max="15869" width="50.5703125" style="41" customWidth="1"/>
    <col min="15870" max="15870" width="16.28515625" style="41" customWidth="1"/>
    <col min="15871" max="15871" width="36" style="41" customWidth="1"/>
    <col min="15872" max="16123" width="9.140625" style="41"/>
    <col min="16124" max="16124" width="11.140625" style="41" customWidth="1"/>
    <col min="16125" max="16125" width="50.5703125" style="41" customWidth="1"/>
    <col min="16126" max="16126" width="16.28515625" style="41" customWidth="1"/>
    <col min="16127" max="16127" width="36" style="41" customWidth="1"/>
    <col min="16128" max="16384" width="9.140625" style="41"/>
  </cols>
  <sheetData>
    <row r="1" spans="1:4" ht="34.5" customHeight="1" x14ac:dyDescent="0.25">
      <c r="A1" s="68" t="s">
        <v>1002</v>
      </c>
      <c r="B1" s="405" t="s">
        <v>926</v>
      </c>
      <c r="C1" s="405"/>
      <c r="D1" s="405"/>
    </row>
    <row r="2" spans="1:4" ht="12.75" customHeight="1" x14ac:dyDescent="0.25">
      <c r="D2" s="70" t="s">
        <v>801</v>
      </c>
    </row>
    <row r="3" spans="1:4" ht="26.25" x14ac:dyDescent="0.25">
      <c r="A3" s="233" t="s">
        <v>603</v>
      </c>
      <c r="B3" s="42" t="s">
        <v>232</v>
      </c>
      <c r="C3" s="43" t="s">
        <v>784</v>
      </c>
      <c r="D3" s="44" t="s">
        <v>585</v>
      </c>
    </row>
    <row r="4" spans="1:4" ht="36" customHeight="1" x14ac:dyDescent="0.25">
      <c r="A4" s="66" t="s">
        <v>59</v>
      </c>
      <c r="B4" s="102" t="s">
        <v>77</v>
      </c>
      <c r="C4" s="79">
        <f>C5</f>
        <v>-0.1</v>
      </c>
      <c r="D4" s="418" t="s">
        <v>977</v>
      </c>
    </row>
    <row r="5" spans="1:4" ht="42.75" customHeight="1" x14ac:dyDescent="0.25">
      <c r="A5" s="66" t="s">
        <v>809</v>
      </c>
      <c r="B5" s="102" t="s">
        <v>83</v>
      </c>
      <c r="C5" s="164">
        <f>C6</f>
        <v>-0.1</v>
      </c>
      <c r="D5" s="418"/>
    </row>
    <row r="6" spans="1:4" ht="39" x14ac:dyDescent="0.25">
      <c r="A6" s="66"/>
      <c r="B6" s="174" t="s">
        <v>976</v>
      </c>
      <c r="C6" s="165">
        <v>-0.1</v>
      </c>
      <c r="D6" s="418"/>
    </row>
    <row r="7" spans="1:4" ht="15.75" x14ac:dyDescent="0.25">
      <c r="A7" s="66" t="s">
        <v>668</v>
      </c>
      <c r="B7" s="180" t="s">
        <v>115</v>
      </c>
      <c r="C7" s="166">
        <f>C8</f>
        <v>169396</v>
      </c>
      <c r="D7" s="418" t="s">
        <v>952</v>
      </c>
    </row>
    <row r="8" spans="1:4" ht="15.75" x14ac:dyDescent="0.25">
      <c r="A8" s="66" t="s">
        <v>950</v>
      </c>
      <c r="B8" s="180" t="s">
        <v>116</v>
      </c>
      <c r="C8" s="166">
        <f>C9</f>
        <v>169396</v>
      </c>
      <c r="D8" s="418"/>
    </row>
    <row r="9" spans="1:4" ht="45" customHeight="1" x14ac:dyDescent="0.25">
      <c r="A9" s="66"/>
      <c r="B9" s="174" t="s">
        <v>948</v>
      </c>
      <c r="C9" s="167">
        <v>169396</v>
      </c>
      <c r="D9" s="418"/>
    </row>
    <row r="10" spans="1:4" x14ac:dyDescent="0.25">
      <c r="A10" s="66" t="s">
        <v>800</v>
      </c>
      <c r="B10" s="53" t="s">
        <v>123</v>
      </c>
      <c r="C10" s="166">
        <f>SUM(C11:C11)</f>
        <v>80542.8</v>
      </c>
      <c r="D10" s="419" t="s">
        <v>951</v>
      </c>
    </row>
    <row r="11" spans="1:4" ht="51.75" x14ac:dyDescent="0.25">
      <c r="A11" s="49"/>
      <c r="B11" s="174" t="s">
        <v>275</v>
      </c>
      <c r="C11" s="167">
        <v>80542.8</v>
      </c>
      <c r="D11" s="420"/>
    </row>
    <row r="12" spans="1:4" x14ac:dyDescent="0.25">
      <c r="A12" s="66" t="s">
        <v>949</v>
      </c>
      <c r="B12" s="198" t="s">
        <v>201</v>
      </c>
      <c r="C12" s="166">
        <f>C13</f>
        <v>-23381.3</v>
      </c>
      <c r="D12" s="420"/>
    </row>
    <row r="13" spans="1:4" ht="64.5" x14ac:dyDescent="0.25">
      <c r="A13" s="66"/>
      <c r="B13" s="174" t="s">
        <v>631</v>
      </c>
      <c r="C13" s="167">
        <v>-23381.3</v>
      </c>
      <c r="D13" s="421"/>
    </row>
    <row r="14" spans="1:4" x14ac:dyDescent="0.25">
      <c r="A14" s="66" t="s">
        <v>949</v>
      </c>
      <c r="B14" s="198" t="s">
        <v>201</v>
      </c>
      <c r="C14" s="166">
        <f>C15</f>
        <v>-25000</v>
      </c>
      <c r="D14" s="419" t="s">
        <v>955</v>
      </c>
    </row>
    <row r="15" spans="1:4" ht="64.5" x14ac:dyDescent="0.25">
      <c r="A15" s="66"/>
      <c r="B15" s="174" t="s">
        <v>631</v>
      </c>
      <c r="C15" s="167">
        <v>-25000</v>
      </c>
      <c r="D15" s="421"/>
    </row>
    <row r="16" spans="1:4" ht="15.75" x14ac:dyDescent="0.25">
      <c r="A16" s="161" t="s">
        <v>819</v>
      </c>
      <c r="B16" s="86" t="s">
        <v>132</v>
      </c>
      <c r="C16" s="38">
        <f>C17</f>
        <v>0</v>
      </c>
      <c r="D16" s="412" t="s">
        <v>986</v>
      </c>
    </row>
    <row r="17" spans="1:4" ht="15.75" x14ac:dyDescent="0.25">
      <c r="A17" s="161" t="s">
        <v>786</v>
      </c>
      <c r="B17" s="86" t="s">
        <v>147</v>
      </c>
      <c r="C17" s="38">
        <f>C18</f>
        <v>0</v>
      </c>
      <c r="D17" s="413"/>
    </row>
    <row r="18" spans="1:4" ht="100.5" x14ac:dyDescent="0.25">
      <c r="A18" s="161"/>
      <c r="B18" s="204" t="s">
        <v>762</v>
      </c>
      <c r="C18" s="205">
        <f>SUM(C19:C20)</f>
        <v>0</v>
      </c>
      <c r="D18" s="413"/>
    </row>
    <row r="19" spans="1:4" ht="15.75" x14ac:dyDescent="0.25">
      <c r="A19" s="161"/>
      <c r="B19" s="32" t="s">
        <v>673</v>
      </c>
      <c r="C19" s="206">
        <v>0.3</v>
      </c>
      <c r="D19" s="413"/>
    </row>
    <row r="20" spans="1:4" ht="15.75" x14ac:dyDescent="0.25">
      <c r="A20" s="161"/>
      <c r="B20" s="32" t="s">
        <v>987</v>
      </c>
      <c r="C20" s="206">
        <v>-0.3</v>
      </c>
      <c r="D20" s="413"/>
    </row>
    <row r="21" spans="1:4" x14ac:dyDescent="0.25">
      <c r="A21" s="49"/>
      <c r="B21" s="69" t="s">
        <v>720</v>
      </c>
      <c r="C21" s="166">
        <f>C4+C7+C10+C12+C14+C16</f>
        <v>201557.40000000002</v>
      </c>
      <c r="D21" s="183"/>
    </row>
  </sheetData>
  <mergeCells count="6">
    <mergeCell ref="D16:D20"/>
    <mergeCell ref="B1:D1"/>
    <mergeCell ref="D4:D6"/>
    <mergeCell ref="D7:D9"/>
    <mergeCell ref="D10:D13"/>
    <mergeCell ref="D14:D15"/>
  </mergeCells>
  <pageMargins left="0.78740157480314965" right="0" top="0.31496062992125984" bottom="7.874015748031496E-2" header="0.15748031496062992" footer="0.19685039370078741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zoomScaleNormal="100" zoomScaleSheetLayoutView="90" workbookViewId="0">
      <selection activeCell="B24" sqref="B24"/>
    </sheetView>
  </sheetViews>
  <sheetFormatPr defaultRowHeight="15.75" x14ac:dyDescent="0.25"/>
  <cols>
    <col min="1" max="1" width="11.140625" style="84" customWidth="1"/>
    <col min="2" max="2" width="57.28515625" style="83" customWidth="1"/>
    <col min="3" max="3" width="14.7109375" style="83" customWidth="1"/>
    <col min="4" max="4" width="25.5703125" style="83" customWidth="1"/>
    <col min="5" max="252" width="9.140625" style="83"/>
    <col min="253" max="253" width="11.140625" style="83" customWidth="1"/>
    <col min="254" max="254" width="50.5703125" style="83" customWidth="1"/>
    <col min="255" max="255" width="16.28515625" style="83" customWidth="1"/>
    <col min="256" max="256" width="36" style="83" customWidth="1"/>
    <col min="257" max="508" width="9.140625" style="83"/>
    <col min="509" max="509" width="11.140625" style="83" customWidth="1"/>
    <col min="510" max="510" width="50.5703125" style="83" customWidth="1"/>
    <col min="511" max="511" width="16.28515625" style="83" customWidth="1"/>
    <col min="512" max="512" width="36" style="83" customWidth="1"/>
    <col min="513" max="764" width="9.140625" style="83"/>
    <col min="765" max="765" width="11.140625" style="83" customWidth="1"/>
    <col min="766" max="766" width="50.5703125" style="83" customWidth="1"/>
    <col min="767" max="767" width="16.28515625" style="83" customWidth="1"/>
    <col min="768" max="768" width="36" style="83" customWidth="1"/>
    <col min="769" max="1020" width="9.140625" style="83"/>
    <col min="1021" max="1021" width="11.140625" style="83" customWidth="1"/>
    <col min="1022" max="1022" width="50.5703125" style="83" customWidth="1"/>
    <col min="1023" max="1023" width="16.28515625" style="83" customWidth="1"/>
    <col min="1024" max="1024" width="36" style="83" customWidth="1"/>
    <col min="1025" max="1276" width="9.140625" style="83"/>
    <col min="1277" max="1277" width="11.140625" style="83" customWidth="1"/>
    <col min="1278" max="1278" width="50.5703125" style="83" customWidth="1"/>
    <col min="1279" max="1279" width="16.28515625" style="83" customWidth="1"/>
    <col min="1280" max="1280" width="36" style="83" customWidth="1"/>
    <col min="1281" max="1532" width="9.140625" style="83"/>
    <col min="1533" max="1533" width="11.140625" style="83" customWidth="1"/>
    <col min="1534" max="1534" width="50.5703125" style="83" customWidth="1"/>
    <col min="1535" max="1535" width="16.28515625" style="83" customWidth="1"/>
    <col min="1536" max="1536" width="36" style="83" customWidth="1"/>
    <col min="1537" max="1788" width="9.140625" style="83"/>
    <col min="1789" max="1789" width="11.140625" style="83" customWidth="1"/>
    <col min="1790" max="1790" width="50.5703125" style="83" customWidth="1"/>
    <col min="1791" max="1791" width="16.28515625" style="83" customWidth="1"/>
    <col min="1792" max="1792" width="36" style="83" customWidth="1"/>
    <col min="1793" max="2044" width="9.140625" style="83"/>
    <col min="2045" max="2045" width="11.140625" style="83" customWidth="1"/>
    <col min="2046" max="2046" width="50.5703125" style="83" customWidth="1"/>
    <col min="2047" max="2047" width="16.28515625" style="83" customWidth="1"/>
    <col min="2048" max="2048" width="36" style="83" customWidth="1"/>
    <col min="2049" max="2300" width="9.140625" style="83"/>
    <col min="2301" max="2301" width="11.140625" style="83" customWidth="1"/>
    <col min="2302" max="2302" width="50.5703125" style="83" customWidth="1"/>
    <col min="2303" max="2303" width="16.28515625" style="83" customWidth="1"/>
    <col min="2304" max="2304" width="36" style="83" customWidth="1"/>
    <col min="2305" max="2556" width="9.140625" style="83"/>
    <col min="2557" max="2557" width="11.140625" style="83" customWidth="1"/>
    <col min="2558" max="2558" width="50.5703125" style="83" customWidth="1"/>
    <col min="2559" max="2559" width="16.28515625" style="83" customWidth="1"/>
    <col min="2560" max="2560" width="36" style="83" customWidth="1"/>
    <col min="2561" max="2812" width="9.140625" style="83"/>
    <col min="2813" max="2813" width="11.140625" style="83" customWidth="1"/>
    <col min="2814" max="2814" width="50.5703125" style="83" customWidth="1"/>
    <col min="2815" max="2815" width="16.28515625" style="83" customWidth="1"/>
    <col min="2816" max="2816" width="36" style="83" customWidth="1"/>
    <col min="2817" max="3068" width="9.140625" style="83"/>
    <col min="3069" max="3069" width="11.140625" style="83" customWidth="1"/>
    <col min="3070" max="3070" width="50.5703125" style="83" customWidth="1"/>
    <col min="3071" max="3071" width="16.28515625" style="83" customWidth="1"/>
    <col min="3072" max="3072" width="36" style="83" customWidth="1"/>
    <col min="3073" max="3324" width="9.140625" style="83"/>
    <col min="3325" max="3325" width="11.140625" style="83" customWidth="1"/>
    <col min="3326" max="3326" width="50.5703125" style="83" customWidth="1"/>
    <col min="3327" max="3327" width="16.28515625" style="83" customWidth="1"/>
    <col min="3328" max="3328" width="36" style="83" customWidth="1"/>
    <col min="3329" max="3580" width="9.140625" style="83"/>
    <col min="3581" max="3581" width="11.140625" style="83" customWidth="1"/>
    <col min="3582" max="3582" width="50.5703125" style="83" customWidth="1"/>
    <col min="3583" max="3583" width="16.28515625" style="83" customWidth="1"/>
    <col min="3584" max="3584" width="36" style="83" customWidth="1"/>
    <col min="3585" max="3836" width="9.140625" style="83"/>
    <col min="3837" max="3837" width="11.140625" style="83" customWidth="1"/>
    <col min="3838" max="3838" width="50.5703125" style="83" customWidth="1"/>
    <col min="3839" max="3839" width="16.28515625" style="83" customWidth="1"/>
    <col min="3840" max="3840" width="36" style="83" customWidth="1"/>
    <col min="3841" max="4092" width="9.140625" style="83"/>
    <col min="4093" max="4093" width="11.140625" style="83" customWidth="1"/>
    <col min="4094" max="4094" width="50.5703125" style="83" customWidth="1"/>
    <col min="4095" max="4095" width="16.28515625" style="83" customWidth="1"/>
    <col min="4096" max="4096" width="36" style="83" customWidth="1"/>
    <col min="4097" max="4348" width="9.140625" style="83"/>
    <col min="4349" max="4349" width="11.140625" style="83" customWidth="1"/>
    <col min="4350" max="4350" width="50.5703125" style="83" customWidth="1"/>
    <col min="4351" max="4351" width="16.28515625" style="83" customWidth="1"/>
    <col min="4352" max="4352" width="36" style="83" customWidth="1"/>
    <col min="4353" max="4604" width="9.140625" style="83"/>
    <col min="4605" max="4605" width="11.140625" style="83" customWidth="1"/>
    <col min="4606" max="4606" width="50.5703125" style="83" customWidth="1"/>
    <col min="4607" max="4607" width="16.28515625" style="83" customWidth="1"/>
    <col min="4608" max="4608" width="36" style="83" customWidth="1"/>
    <col min="4609" max="4860" width="9.140625" style="83"/>
    <col min="4861" max="4861" width="11.140625" style="83" customWidth="1"/>
    <col min="4862" max="4862" width="50.5703125" style="83" customWidth="1"/>
    <col min="4863" max="4863" width="16.28515625" style="83" customWidth="1"/>
    <col min="4864" max="4864" width="36" style="83" customWidth="1"/>
    <col min="4865" max="5116" width="9.140625" style="83"/>
    <col min="5117" max="5117" width="11.140625" style="83" customWidth="1"/>
    <col min="5118" max="5118" width="50.5703125" style="83" customWidth="1"/>
    <col min="5119" max="5119" width="16.28515625" style="83" customWidth="1"/>
    <col min="5120" max="5120" width="36" style="83" customWidth="1"/>
    <col min="5121" max="5372" width="9.140625" style="83"/>
    <col min="5373" max="5373" width="11.140625" style="83" customWidth="1"/>
    <col min="5374" max="5374" width="50.5703125" style="83" customWidth="1"/>
    <col min="5375" max="5375" width="16.28515625" style="83" customWidth="1"/>
    <col min="5376" max="5376" width="36" style="83" customWidth="1"/>
    <col min="5377" max="5628" width="9.140625" style="83"/>
    <col min="5629" max="5629" width="11.140625" style="83" customWidth="1"/>
    <col min="5630" max="5630" width="50.5703125" style="83" customWidth="1"/>
    <col min="5631" max="5631" width="16.28515625" style="83" customWidth="1"/>
    <col min="5632" max="5632" width="36" style="83" customWidth="1"/>
    <col min="5633" max="5884" width="9.140625" style="83"/>
    <col min="5885" max="5885" width="11.140625" style="83" customWidth="1"/>
    <col min="5886" max="5886" width="50.5703125" style="83" customWidth="1"/>
    <col min="5887" max="5887" width="16.28515625" style="83" customWidth="1"/>
    <col min="5888" max="5888" width="36" style="83" customWidth="1"/>
    <col min="5889" max="6140" width="9.140625" style="83"/>
    <col min="6141" max="6141" width="11.140625" style="83" customWidth="1"/>
    <col min="6142" max="6142" width="50.5703125" style="83" customWidth="1"/>
    <col min="6143" max="6143" width="16.28515625" style="83" customWidth="1"/>
    <col min="6144" max="6144" width="36" style="83" customWidth="1"/>
    <col min="6145" max="6396" width="9.140625" style="83"/>
    <col min="6397" max="6397" width="11.140625" style="83" customWidth="1"/>
    <col min="6398" max="6398" width="50.5703125" style="83" customWidth="1"/>
    <col min="6399" max="6399" width="16.28515625" style="83" customWidth="1"/>
    <col min="6400" max="6400" width="36" style="83" customWidth="1"/>
    <col min="6401" max="6652" width="9.140625" style="83"/>
    <col min="6653" max="6653" width="11.140625" style="83" customWidth="1"/>
    <col min="6654" max="6654" width="50.5703125" style="83" customWidth="1"/>
    <col min="6655" max="6655" width="16.28515625" style="83" customWidth="1"/>
    <col min="6656" max="6656" width="36" style="83" customWidth="1"/>
    <col min="6657" max="6908" width="9.140625" style="83"/>
    <col min="6909" max="6909" width="11.140625" style="83" customWidth="1"/>
    <col min="6910" max="6910" width="50.5703125" style="83" customWidth="1"/>
    <col min="6911" max="6911" width="16.28515625" style="83" customWidth="1"/>
    <col min="6912" max="6912" width="36" style="83" customWidth="1"/>
    <col min="6913" max="7164" width="9.140625" style="83"/>
    <col min="7165" max="7165" width="11.140625" style="83" customWidth="1"/>
    <col min="7166" max="7166" width="50.5703125" style="83" customWidth="1"/>
    <col min="7167" max="7167" width="16.28515625" style="83" customWidth="1"/>
    <col min="7168" max="7168" width="36" style="83" customWidth="1"/>
    <col min="7169" max="7420" width="9.140625" style="83"/>
    <col min="7421" max="7421" width="11.140625" style="83" customWidth="1"/>
    <col min="7422" max="7422" width="50.5703125" style="83" customWidth="1"/>
    <col min="7423" max="7423" width="16.28515625" style="83" customWidth="1"/>
    <col min="7424" max="7424" width="36" style="83" customWidth="1"/>
    <col min="7425" max="7676" width="9.140625" style="83"/>
    <col min="7677" max="7677" width="11.140625" style="83" customWidth="1"/>
    <col min="7678" max="7678" width="50.5703125" style="83" customWidth="1"/>
    <col min="7679" max="7679" width="16.28515625" style="83" customWidth="1"/>
    <col min="7680" max="7680" width="36" style="83" customWidth="1"/>
    <col min="7681" max="7932" width="9.140625" style="83"/>
    <col min="7933" max="7933" width="11.140625" style="83" customWidth="1"/>
    <col min="7934" max="7934" width="50.5703125" style="83" customWidth="1"/>
    <col min="7935" max="7935" width="16.28515625" style="83" customWidth="1"/>
    <col min="7936" max="7936" width="36" style="83" customWidth="1"/>
    <col min="7937" max="8188" width="9.140625" style="83"/>
    <col min="8189" max="8189" width="11.140625" style="83" customWidth="1"/>
    <col min="8190" max="8190" width="50.5703125" style="83" customWidth="1"/>
    <col min="8191" max="8191" width="16.28515625" style="83" customWidth="1"/>
    <col min="8192" max="8192" width="36" style="83" customWidth="1"/>
    <col min="8193" max="8444" width="9.140625" style="83"/>
    <col min="8445" max="8445" width="11.140625" style="83" customWidth="1"/>
    <col min="8446" max="8446" width="50.5703125" style="83" customWidth="1"/>
    <col min="8447" max="8447" width="16.28515625" style="83" customWidth="1"/>
    <col min="8448" max="8448" width="36" style="83" customWidth="1"/>
    <col min="8449" max="8700" width="9.140625" style="83"/>
    <col min="8701" max="8701" width="11.140625" style="83" customWidth="1"/>
    <col min="8702" max="8702" width="50.5703125" style="83" customWidth="1"/>
    <col min="8703" max="8703" width="16.28515625" style="83" customWidth="1"/>
    <col min="8704" max="8704" width="36" style="83" customWidth="1"/>
    <col min="8705" max="8956" width="9.140625" style="83"/>
    <col min="8957" max="8957" width="11.140625" style="83" customWidth="1"/>
    <col min="8958" max="8958" width="50.5703125" style="83" customWidth="1"/>
    <col min="8959" max="8959" width="16.28515625" style="83" customWidth="1"/>
    <col min="8960" max="8960" width="36" style="83" customWidth="1"/>
    <col min="8961" max="9212" width="9.140625" style="83"/>
    <col min="9213" max="9213" width="11.140625" style="83" customWidth="1"/>
    <col min="9214" max="9214" width="50.5703125" style="83" customWidth="1"/>
    <col min="9215" max="9215" width="16.28515625" style="83" customWidth="1"/>
    <col min="9216" max="9216" width="36" style="83" customWidth="1"/>
    <col min="9217" max="9468" width="9.140625" style="83"/>
    <col min="9469" max="9469" width="11.140625" style="83" customWidth="1"/>
    <col min="9470" max="9470" width="50.5703125" style="83" customWidth="1"/>
    <col min="9471" max="9471" width="16.28515625" style="83" customWidth="1"/>
    <col min="9472" max="9472" width="36" style="83" customWidth="1"/>
    <col min="9473" max="9724" width="9.140625" style="83"/>
    <col min="9725" max="9725" width="11.140625" style="83" customWidth="1"/>
    <col min="9726" max="9726" width="50.5703125" style="83" customWidth="1"/>
    <col min="9727" max="9727" width="16.28515625" style="83" customWidth="1"/>
    <col min="9728" max="9728" width="36" style="83" customWidth="1"/>
    <col min="9729" max="9980" width="9.140625" style="83"/>
    <col min="9981" max="9981" width="11.140625" style="83" customWidth="1"/>
    <col min="9982" max="9982" width="50.5703125" style="83" customWidth="1"/>
    <col min="9983" max="9983" width="16.28515625" style="83" customWidth="1"/>
    <col min="9984" max="9984" width="36" style="83" customWidth="1"/>
    <col min="9985" max="10236" width="9.140625" style="83"/>
    <col min="10237" max="10237" width="11.140625" style="83" customWidth="1"/>
    <col min="10238" max="10238" width="50.5703125" style="83" customWidth="1"/>
    <col min="10239" max="10239" width="16.28515625" style="83" customWidth="1"/>
    <col min="10240" max="10240" width="36" style="83" customWidth="1"/>
    <col min="10241" max="10492" width="9.140625" style="83"/>
    <col min="10493" max="10493" width="11.140625" style="83" customWidth="1"/>
    <col min="10494" max="10494" width="50.5703125" style="83" customWidth="1"/>
    <col min="10495" max="10495" width="16.28515625" style="83" customWidth="1"/>
    <col min="10496" max="10496" width="36" style="83" customWidth="1"/>
    <col min="10497" max="10748" width="9.140625" style="83"/>
    <col min="10749" max="10749" width="11.140625" style="83" customWidth="1"/>
    <col min="10750" max="10750" width="50.5703125" style="83" customWidth="1"/>
    <col min="10751" max="10751" width="16.28515625" style="83" customWidth="1"/>
    <col min="10752" max="10752" width="36" style="83" customWidth="1"/>
    <col min="10753" max="11004" width="9.140625" style="83"/>
    <col min="11005" max="11005" width="11.140625" style="83" customWidth="1"/>
    <col min="11006" max="11006" width="50.5703125" style="83" customWidth="1"/>
    <col min="11007" max="11007" width="16.28515625" style="83" customWidth="1"/>
    <col min="11008" max="11008" width="36" style="83" customWidth="1"/>
    <col min="11009" max="11260" width="9.140625" style="83"/>
    <col min="11261" max="11261" width="11.140625" style="83" customWidth="1"/>
    <col min="11262" max="11262" width="50.5703125" style="83" customWidth="1"/>
    <col min="11263" max="11263" width="16.28515625" style="83" customWidth="1"/>
    <col min="11264" max="11264" width="36" style="83" customWidth="1"/>
    <col min="11265" max="11516" width="9.140625" style="83"/>
    <col min="11517" max="11517" width="11.140625" style="83" customWidth="1"/>
    <col min="11518" max="11518" width="50.5703125" style="83" customWidth="1"/>
    <col min="11519" max="11519" width="16.28515625" style="83" customWidth="1"/>
    <col min="11520" max="11520" width="36" style="83" customWidth="1"/>
    <col min="11521" max="11772" width="9.140625" style="83"/>
    <col min="11773" max="11773" width="11.140625" style="83" customWidth="1"/>
    <col min="11774" max="11774" width="50.5703125" style="83" customWidth="1"/>
    <col min="11775" max="11775" width="16.28515625" style="83" customWidth="1"/>
    <col min="11776" max="11776" width="36" style="83" customWidth="1"/>
    <col min="11777" max="12028" width="9.140625" style="83"/>
    <col min="12029" max="12029" width="11.140625" style="83" customWidth="1"/>
    <col min="12030" max="12030" width="50.5703125" style="83" customWidth="1"/>
    <col min="12031" max="12031" width="16.28515625" style="83" customWidth="1"/>
    <col min="12032" max="12032" width="36" style="83" customWidth="1"/>
    <col min="12033" max="12284" width="9.140625" style="83"/>
    <col min="12285" max="12285" width="11.140625" style="83" customWidth="1"/>
    <col min="12286" max="12286" width="50.5703125" style="83" customWidth="1"/>
    <col min="12287" max="12287" width="16.28515625" style="83" customWidth="1"/>
    <col min="12288" max="12288" width="36" style="83" customWidth="1"/>
    <col min="12289" max="12540" width="9.140625" style="83"/>
    <col min="12541" max="12541" width="11.140625" style="83" customWidth="1"/>
    <col min="12542" max="12542" width="50.5703125" style="83" customWidth="1"/>
    <col min="12543" max="12543" width="16.28515625" style="83" customWidth="1"/>
    <col min="12544" max="12544" width="36" style="83" customWidth="1"/>
    <col min="12545" max="12796" width="9.140625" style="83"/>
    <col min="12797" max="12797" width="11.140625" style="83" customWidth="1"/>
    <col min="12798" max="12798" width="50.5703125" style="83" customWidth="1"/>
    <col min="12799" max="12799" width="16.28515625" style="83" customWidth="1"/>
    <col min="12800" max="12800" width="36" style="83" customWidth="1"/>
    <col min="12801" max="13052" width="9.140625" style="83"/>
    <col min="13053" max="13053" width="11.140625" style="83" customWidth="1"/>
    <col min="13054" max="13054" width="50.5703125" style="83" customWidth="1"/>
    <col min="13055" max="13055" width="16.28515625" style="83" customWidth="1"/>
    <col min="13056" max="13056" width="36" style="83" customWidth="1"/>
    <col min="13057" max="13308" width="9.140625" style="83"/>
    <col min="13309" max="13309" width="11.140625" style="83" customWidth="1"/>
    <col min="13310" max="13310" width="50.5703125" style="83" customWidth="1"/>
    <col min="13311" max="13311" width="16.28515625" style="83" customWidth="1"/>
    <col min="13312" max="13312" width="36" style="83" customWidth="1"/>
    <col min="13313" max="13564" width="9.140625" style="83"/>
    <col min="13565" max="13565" width="11.140625" style="83" customWidth="1"/>
    <col min="13566" max="13566" width="50.5703125" style="83" customWidth="1"/>
    <col min="13567" max="13567" width="16.28515625" style="83" customWidth="1"/>
    <col min="13568" max="13568" width="36" style="83" customWidth="1"/>
    <col min="13569" max="13820" width="9.140625" style="83"/>
    <col min="13821" max="13821" width="11.140625" style="83" customWidth="1"/>
    <col min="13822" max="13822" width="50.5703125" style="83" customWidth="1"/>
    <col min="13823" max="13823" width="16.28515625" style="83" customWidth="1"/>
    <col min="13824" max="13824" width="36" style="83" customWidth="1"/>
    <col min="13825" max="14076" width="9.140625" style="83"/>
    <col min="14077" max="14077" width="11.140625" style="83" customWidth="1"/>
    <col min="14078" max="14078" width="50.5703125" style="83" customWidth="1"/>
    <col min="14079" max="14079" width="16.28515625" style="83" customWidth="1"/>
    <col min="14080" max="14080" width="36" style="83" customWidth="1"/>
    <col min="14081" max="14332" width="9.140625" style="83"/>
    <col min="14333" max="14333" width="11.140625" style="83" customWidth="1"/>
    <col min="14334" max="14334" width="50.5703125" style="83" customWidth="1"/>
    <col min="14335" max="14335" width="16.28515625" style="83" customWidth="1"/>
    <col min="14336" max="14336" width="36" style="83" customWidth="1"/>
    <col min="14337" max="14588" width="9.140625" style="83"/>
    <col min="14589" max="14589" width="11.140625" style="83" customWidth="1"/>
    <col min="14590" max="14590" width="50.5703125" style="83" customWidth="1"/>
    <col min="14591" max="14591" width="16.28515625" style="83" customWidth="1"/>
    <col min="14592" max="14592" width="36" style="83" customWidth="1"/>
    <col min="14593" max="14844" width="9.140625" style="83"/>
    <col min="14845" max="14845" width="11.140625" style="83" customWidth="1"/>
    <col min="14846" max="14846" width="50.5703125" style="83" customWidth="1"/>
    <col min="14847" max="14847" width="16.28515625" style="83" customWidth="1"/>
    <col min="14848" max="14848" width="36" style="83" customWidth="1"/>
    <col min="14849" max="15100" width="9.140625" style="83"/>
    <col min="15101" max="15101" width="11.140625" style="83" customWidth="1"/>
    <col min="15102" max="15102" width="50.5703125" style="83" customWidth="1"/>
    <col min="15103" max="15103" width="16.28515625" style="83" customWidth="1"/>
    <col min="15104" max="15104" width="36" style="83" customWidth="1"/>
    <col min="15105" max="15356" width="9.140625" style="83"/>
    <col min="15357" max="15357" width="11.140625" style="83" customWidth="1"/>
    <col min="15358" max="15358" width="50.5703125" style="83" customWidth="1"/>
    <col min="15359" max="15359" width="16.28515625" style="83" customWidth="1"/>
    <col min="15360" max="15360" width="36" style="83" customWidth="1"/>
    <col min="15361" max="15612" width="9.140625" style="83"/>
    <col min="15613" max="15613" width="11.140625" style="83" customWidth="1"/>
    <col min="15614" max="15614" width="50.5703125" style="83" customWidth="1"/>
    <col min="15615" max="15615" width="16.28515625" style="83" customWidth="1"/>
    <col min="15616" max="15616" width="36" style="83" customWidth="1"/>
    <col min="15617" max="15868" width="9.140625" style="83"/>
    <col min="15869" max="15869" width="11.140625" style="83" customWidth="1"/>
    <col min="15870" max="15870" width="50.5703125" style="83" customWidth="1"/>
    <col min="15871" max="15871" width="16.28515625" style="83" customWidth="1"/>
    <col min="15872" max="15872" width="36" style="83" customWidth="1"/>
    <col min="15873" max="16124" width="9.140625" style="83"/>
    <col min="16125" max="16125" width="11.140625" style="83" customWidth="1"/>
    <col min="16126" max="16126" width="50.5703125" style="83" customWidth="1"/>
    <col min="16127" max="16127" width="16.28515625" style="83" customWidth="1"/>
    <col min="16128" max="16128" width="36" style="83" customWidth="1"/>
    <col min="16129" max="16384" width="9.140625" style="83"/>
  </cols>
  <sheetData>
    <row r="1" spans="1:4" ht="34.5" customHeight="1" x14ac:dyDescent="0.25">
      <c r="A1" s="101" t="s">
        <v>984</v>
      </c>
      <c r="B1" s="405" t="s">
        <v>927</v>
      </c>
      <c r="C1" s="405"/>
      <c r="D1" s="405"/>
    </row>
    <row r="2" spans="1:4" x14ac:dyDescent="0.25">
      <c r="D2" s="85" t="s">
        <v>785</v>
      </c>
    </row>
    <row r="3" spans="1:4" ht="47.25" x14ac:dyDescent="0.25">
      <c r="A3" s="42" t="s">
        <v>603</v>
      </c>
      <c r="B3" s="42" t="s">
        <v>232</v>
      </c>
      <c r="C3" s="43" t="s">
        <v>784</v>
      </c>
      <c r="D3" s="44" t="s">
        <v>585</v>
      </c>
    </row>
    <row r="4" spans="1:4" hidden="1" x14ac:dyDescent="0.25">
      <c r="A4" s="46" t="s">
        <v>55</v>
      </c>
      <c r="B4" s="86" t="s">
        <v>54</v>
      </c>
      <c r="C4" s="43">
        <f>C5</f>
        <v>0</v>
      </c>
      <c r="D4" s="418"/>
    </row>
    <row r="5" spans="1:4" hidden="1" x14ac:dyDescent="0.25">
      <c r="A5" s="46" t="s">
        <v>911</v>
      </c>
      <c r="B5" s="86" t="s">
        <v>62</v>
      </c>
      <c r="C5" s="43">
        <f>C6</f>
        <v>0</v>
      </c>
      <c r="D5" s="418"/>
    </row>
    <row r="6" spans="1:4" ht="75.75" hidden="1" customHeight="1" x14ac:dyDescent="0.25">
      <c r="A6" s="42"/>
      <c r="B6" s="92"/>
      <c r="C6" s="43"/>
      <c r="D6" s="418"/>
    </row>
    <row r="7" spans="1:4" ht="15.75" hidden="1" customHeight="1" x14ac:dyDescent="0.25">
      <c r="A7" s="46" t="s">
        <v>61</v>
      </c>
      <c r="B7" s="31" t="s">
        <v>245</v>
      </c>
      <c r="C7" s="38">
        <f>C8</f>
        <v>0</v>
      </c>
      <c r="D7" s="48"/>
    </row>
    <row r="8" spans="1:4" ht="15.75" hidden="1" customHeight="1" x14ac:dyDescent="0.25">
      <c r="A8" s="46" t="s">
        <v>793</v>
      </c>
      <c r="B8" s="31" t="s">
        <v>104</v>
      </c>
      <c r="C8" s="38">
        <f>C10+C9</f>
        <v>0</v>
      </c>
      <c r="D8" s="48"/>
    </row>
    <row r="9" spans="1:4" ht="118.5" hidden="1" customHeight="1" x14ac:dyDescent="0.25">
      <c r="A9" s="46"/>
      <c r="B9" s="152"/>
      <c r="C9" s="39"/>
      <c r="D9" s="153"/>
    </row>
    <row r="10" spans="1:4" ht="45.75" hidden="1" customHeight="1" x14ac:dyDescent="0.25">
      <c r="A10" s="46"/>
      <c r="B10" s="30"/>
      <c r="C10" s="39"/>
      <c r="D10" s="187"/>
    </row>
    <row r="11" spans="1:4" ht="23.25" hidden="1" customHeight="1" x14ac:dyDescent="0.25">
      <c r="A11" s="46" t="s">
        <v>69</v>
      </c>
      <c r="B11" s="86" t="s">
        <v>132</v>
      </c>
      <c r="C11" s="38">
        <f>C12</f>
        <v>0</v>
      </c>
      <c r="D11" s="179"/>
    </row>
    <row r="12" spans="1:4" ht="27.75" hidden="1" customHeight="1" x14ac:dyDescent="0.25">
      <c r="A12" s="46" t="s">
        <v>314</v>
      </c>
      <c r="B12" s="86" t="s">
        <v>135</v>
      </c>
      <c r="C12" s="38">
        <f>SUM(C13:C13)</f>
        <v>0</v>
      </c>
      <c r="D12" s="179"/>
    </row>
    <row r="13" spans="1:4" hidden="1" x14ac:dyDescent="0.25">
      <c r="A13" s="46"/>
      <c r="B13" s="30"/>
      <c r="C13" s="39"/>
      <c r="D13" s="179"/>
    </row>
    <row r="14" spans="1:4" ht="17.25" customHeight="1" x14ac:dyDescent="0.25">
      <c r="A14" s="46" t="s">
        <v>109</v>
      </c>
      <c r="B14" s="47" t="s">
        <v>252</v>
      </c>
      <c r="C14" s="51">
        <f>C15</f>
        <v>970.3</v>
      </c>
      <c r="D14" s="50"/>
    </row>
    <row r="15" spans="1:4" ht="20.25" customHeight="1" x14ac:dyDescent="0.25">
      <c r="A15" s="46" t="s">
        <v>794</v>
      </c>
      <c r="B15" s="47" t="s">
        <v>255</v>
      </c>
      <c r="C15" s="51">
        <f>SUM(C16:C17)</f>
        <v>970.3</v>
      </c>
      <c r="D15" s="196"/>
    </row>
    <row r="16" spans="1:4" ht="60" x14ac:dyDescent="0.25">
      <c r="A16" s="46"/>
      <c r="B16" s="234" t="s">
        <v>965</v>
      </c>
      <c r="C16" s="80">
        <v>151.30000000000001</v>
      </c>
      <c r="D16" s="207" t="s">
        <v>990</v>
      </c>
    </row>
    <row r="17" spans="1:4" ht="64.5" x14ac:dyDescent="0.25">
      <c r="A17" s="46"/>
      <c r="B17" s="174" t="s">
        <v>198</v>
      </c>
      <c r="C17" s="80">
        <v>819</v>
      </c>
      <c r="D17" s="188" t="s">
        <v>991</v>
      </c>
    </row>
    <row r="18" spans="1:4" hidden="1" x14ac:dyDescent="0.25">
      <c r="A18" s="45"/>
      <c r="B18" s="52" t="s">
        <v>720</v>
      </c>
      <c r="C18" s="51">
        <f>C4+C7+C11+C14</f>
        <v>970.3</v>
      </c>
      <c r="D18" s="196"/>
    </row>
  </sheetData>
  <mergeCells count="2">
    <mergeCell ref="B1:D1"/>
    <mergeCell ref="D4:D6"/>
  </mergeCells>
  <pageMargins left="0.59055118110236227" right="0.19685039370078741" top="0.62992125984251968" bottom="0.6692913385826772" header="0.15748031496062992" footer="0.19685039370078741"/>
  <pageSetup paperSize="9" scale="8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zoomScaleNormal="100" zoomScaleSheetLayoutView="90" workbookViewId="0">
      <selection activeCell="A10" sqref="A10:B10"/>
    </sheetView>
  </sheetViews>
  <sheetFormatPr defaultRowHeight="15" x14ac:dyDescent="0.25"/>
  <cols>
    <col min="1" max="1" width="11.140625" style="40" customWidth="1"/>
    <col min="2" max="2" width="43.42578125" style="41" customWidth="1"/>
    <col min="3" max="3" width="13.28515625" style="41" customWidth="1"/>
    <col min="4" max="4" width="31.7109375" style="41" customWidth="1"/>
    <col min="5" max="252" width="9.140625" style="41"/>
    <col min="253" max="253" width="11.140625" style="41" customWidth="1"/>
    <col min="254" max="254" width="50.5703125" style="41" customWidth="1"/>
    <col min="255" max="255" width="16.28515625" style="41" customWidth="1"/>
    <col min="256" max="256" width="36" style="41" customWidth="1"/>
    <col min="257" max="508" width="9.140625" style="41"/>
    <col min="509" max="509" width="11.140625" style="41" customWidth="1"/>
    <col min="510" max="510" width="50.5703125" style="41" customWidth="1"/>
    <col min="511" max="511" width="16.28515625" style="41" customWidth="1"/>
    <col min="512" max="512" width="36" style="41" customWidth="1"/>
    <col min="513" max="764" width="9.140625" style="41"/>
    <col min="765" max="765" width="11.140625" style="41" customWidth="1"/>
    <col min="766" max="766" width="50.5703125" style="41" customWidth="1"/>
    <col min="767" max="767" width="16.28515625" style="41" customWidth="1"/>
    <col min="768" max="768" width="36" style="41" customWidth="1"/>
    <col min="769" max="1020" width="9.140625" style="41"/>
    <col min="1021" max="1021" width="11.140625" style="41" customWidth="1"/>
    <col min="1022" max="1022" width="50.5703125" style="41" customWidth="1"/>
    <col min="1023" max="1023" width="16.28515625" style="41" customWidth="1"/>
    <col min="1024" max="1024" width="36" style="41" customWidth="1"/>
    <col min="1025" max="1276" width="9.140625" style="41"/>
    <col min="1277" max="1277" width="11.140625" style="41" customWidth="1"/>
    <col min="1278" max="1278" width="50.5703125" style="41" customWidth="1"/>
    <col min="1279" max="1279" width="16.28515625" style="41" customWidth="1"/>
    <col min="1280" max="1280" width="36" style="41" customWidth="1"/>
    <col min="1281" max="1532" width="9.140625" style="41"/>
    <col min="1533" max="1533" width="11.140625" style="41" customWidth="1"/>
    <col min="1534" max="1534" width="50.5703125" style="41" customWidth="1"/>
    <col min="1535" max="1535" width="16.28515625" style="41" customWidth="1"/>
    <col min="1536" max="1536" width="36" style="41" customWidth="1"/>
    <col min="1537" max="1788" width="9.140625" style="41"/>
    <col min="1789" max="1789" width="11.140625" style="41" customWidth="1"/>
    <col min="1790" max="1790" width="50.5703125" style="41" customWidth="1"/>
    <col min="1791" max="1791" width="16.28515625" style="41" customWidth="1"/>
    <col min="1792" max="1792" width="36" style="41" customWidth="1"/>
    <col min="1793" max="2044" width="9.140625" style="41"/>
    <col min="2045" max="2045" width="11.140625" style="41" customWidth="1"/>
    <col min="2046" max="2046" width="50.5703125" style="41" customWidth="1"/>
    <col min="2047" max="2047" width="16.28515625" style="41" customWidth="1"/>
    <col min="2048" max="2048" width="36" style="41" customWidth="1"/>
    <col min="2049" max="2300" width="9.140625" style="41"/>
    <col min="2301" max="2301" width="11.140625" style="41" customWidth="1"/>
    <col min="2302" max="2302" width="50.5703125" style="41" customWidth="1"/>
    <col min="2303" max="2303" width="16.28515625" style="41" customWidth="1"/>
    <col min="2304" max="2304" width="36" style="41" customWidth="1"/>
    <col min="2305" max="2556" width="9.140625" style="41"/>
    <col min="2557" max="2557" width="11.140625" style="41" customWidth="1"/>
    <col min="2558" max="2558" width="50.5703125" style="41" customWidth="1"/>
    <col min="2559" max="2559" width="16.28515625" style="41" customWidth="1"/>
    <col min="2560" max="2560" width="36" style="41" customWidth="1"/>
    <col min="2561" max="2812" width="9.140625" style="41"/>
    <col min="2813" max="2813" width="11.140625" style="41" customWidth="1"/>
    <col min="2814" max="2814" width="50.5703125" style="41" customWidth="1"/>
    <col min="2815" max="2815" width="16.28515625" style="41" customWidth="1"/>
    <col min="2816" max="2816" width="36" style="41" customWidth="1"/>
    <col min="2817" max="3068" width="9.140625" style="41"/>
    <col min="3069" max="3069" width="11.140625" style="41" customWidth="1"/>
    <col min="3070" max="3070" width="50.5703125" style="41" customWidth="1"/>
    <col min="3071" max="3071" width="16.28515625" style="41" customWidth="1"/>
    <col min="3072" max="3072" width="36" style="41" customWidth="1"/>
    <col min="3073" max="3324" width="9.140625" style="41"/>
    <col min="3325" max="3325" width="11.140625" style="41" customWidth="1"/>
    <col min="3326" max="3326" width="50.5703125" style="41" customWidth="1"/>
    <col min="3327" max="3327" width="16.28515625" style="41" customWidth="1"/>
    <col min="3328" max="3328" width="36" style="41" customWidth="1"/>
    <col min="3329" max="3580" width="9.140625" style="41"/>
    <col min="3581" max="3581" width="11.140625" style="41" customWidth="1"/>
    <col min="3582" max="3582" width="50.5703125" style="41" customWidth="1"/>
    <col min="3583" max="3583" width="16.28515625" style="41" customWidth="1"/>
    <col min="3584" max="3584" width="36" style="41" customWidth="1"/>
    <col min="3585" max="3836" width="9.140625" style="41"/>
    <col min="3837" max="3837" width="11.140625" style="41" customWidth="1"/>
    <col min="3838" max="3838" width="50.5703125" style="41" customWidth="1"/>
    <col min="3839" max="3839" width="16.28515625" style="41" customWidth="1"/>
    <col min="3840" max="3840" width="36" style="41" customWidth="1"/>
    <col min="3841" max="4092" width="9.140625" style="41"/>
    <col min="4093" max="4093" width="11.140625" style="41" customWidth="1"/>
    <col min="4094" max="4094" width="50.5703125" style="41" customWidth="1"/>
    <col min="4095" max="4095" width="16.28515625" style="41" customWidth="1"/>
    <col min="4096" max="4096" width="36" style="41" customWidth="1"/>
    <col min="4097" max="4348" width="9.140625" style="41"/>
    <col min="4349" max="4349" width="11.140625" style="41" customWidth="1"/>
    <col min="4350" max="4350" width="50.5703125" style="41" customWidth="1"/>
    <col min="4351" max="4351" width="16.28515625" style="41" customWidth="1"/>
    <col min="4352" max="4352" width="36" style="41" customWidth="1"/>
    <col min="4353" max="4604" width="9.140625" style="41"/>
    <col min="4605" max="4605" width="11.140625" style="41" customWidth="1"/>
    <col min="4606" max="4606" width="50.5703125" style="41" customWidth="1"/>
    <col min="4607" max="4607" width="16.28515625" style="41" customWidth="1"/>
    <col min="4608" max="4608" width="36" style="41" customWidth="1"/>
    <col min="4609" max="4860" width="9.140625" style="41"/>
    <col min="4861" max="4861" width="11.140625" style="41" customWidth="1"/>
    <col min="4862" max="4862" width="50.5703125" style="41" customWidth="1"/>
    <col min="4863" max="4863" width="16.28515625" style="41" customWidth="1"/>
    <col min="4864" max="4864" width="36" style="41" customWidth="1"/>
    <col min="4865" max="5116" width="9.140625" style="41"/>
    <col min="5117" max="5117" width="11.140625" style="41" customWidth="1"/>
    <col min="5118" max="5118" width="50.5703125" style="41" customWidth="1"/>
    <col min="5119" max="5119" width="16.28515625" style="41" customWidth="1"/>
    <col min="5120" max="5120" width="36" style="41" customWidth="1"/>
    <col min="5121" max="5372" width="9.140625" style="41"/>
    <col min="5373" max="5373" width="11.140625" style="41" customWidth="1"/>
    <col min="5374" max="5374" width="50.5703125" style="41" customWidth="1"/>
    <col min="5375" max="5375" width="16.28515625" style="41" customWidth="1"/>
    <col min="5376" max="5376" width="36" style="41" customWidth="1"/>
    <col min="5377" max="5628" width="9.140625" style="41"/>
    <col min="5629" max="5629" width="11.140625" style="41" customWidth="1"/>
    <col min="5630" max="5630" width="50.5703125" style="41" customWidth="1"/>
    <col min="5631" max="5631" width="16.28515625" style="41" customWidth="1"/>
    <col min="5632" max="5632" width="36" style="41" customWidth="1"/>
    <col min="5633" max="5884" width="9.140625" style="41"/>
    <col min="5885" max="5885" width="11.140625" style="41" customWidth="1"/>
    <col min="5886" max="5886" width="50.5703125" style="41" customWidth="1"/>
    <col min="5887" max="5887" width="16.28515625" style="41" customWidth="1"/>
    <col min="5888" max="5888" width="36" style="41" customWidth="1"/>
    <col min="5889" max="6140" width="9.140625" style="41"/>
    <col min="6141" max="6141" width="11.140625" style="41" customWidth="1"/>
    <col min="6142" max="6142" width="50.5703125" style="41" customWidth="1"/>
    <col min="6143" max="6143" width="16.28515625" style="41" customWidth="1"/>
    <col min="6144" max="6144" width="36" style="41" customWidth="1"/>
    <col min="6145" max="6396" width="9.140625" style="41"/>
    <col min="6397" max="6397" width="11.140625" style="41" customWidth="1"/>
    <col min="6398" max="6398" width="50.5703125" style="41" customWidth="1"/>
    <col min="6399" max="6399" width="16.28515625" style="41" customWidth="1"/>
    <col min="6400" max="6400" width="36" style="41" customWidth="1"/>
    <col min="6401" max="6652" width="9.140625" style="41"/>
    <col min="6653" max="6653" width="11.140625" style="41" customWidth="1"/>
    <col min="6654" max="6654" width="50.5703125" style="41" customWidth="1"/>
    <col min="6655" max="6655" width="16.28515625" style="41" customWidth="1"/>
    <col min="6656" max="6656" width="36" style="41" customWidth="1"/>
    <col min="6657" max="6908" width="9.140625" style="41"/>
    <col min="6909" max="6909" width="11.140625" style="41" customWidth="1"/>
    <col min="6910" max="6910" width="50.5703125" style="41" customWidth="1"/>
    <col min="6911" max="6911" width="16.28515625" style="41" customWidth="1"/>
    <col min="6912" max="6912" width="36" style="41" customWidth="1"/>
    <col min="6913" max="7164" width="9.140625" style="41"/>
    <col min="7165" max="7165" width="11.140625" style="41" customWidth="1"/>
    <col min="7166" max="7166" width="50.5703125" style="41" customWidth="1"/>
    <col min="7167" max="7167" width="16.28515625" style="41" customWidth="1"/>
    <col min="7168" max="7168" width="36" style="41" customWidth="1"/>
    <col min="7169" max="7420" width="9.140625" style="41"/>
    <col min="7421" max="7421" width="11.140625" style="41" customWidth="1"/>
    <col min="7422" max="7422" width="50.5703125" style="41" customWidth="1"/>
    <col min="7423" max="7423" width="16.28515625" style="41" customWidth="1"/>
    <col min="7424" max="7424" width="36" style="41" customWidth="1"/>
    <col min="7425" max="7676" width="9.140625" style="41"/>
    <col min="7677" max="7677" width="11.140625" style="41" customWidth="1"/>
    <col min="7678" max="7678" width="50.5703125" style="41" customWidth="1"/>
    <col min="7679" max="7679" width="16.28515625" style="41" customWidth="1"/>
    <col min="7680" max="7680" width="36" style="41" customWidth="1"/>
    <col min="7681" max="7932" width="9.140625" style="41"/>
    <col min="7933" max="7933" width="11.140625" style="41" customWidth="1"/>
    <col min="7934" max="7934" width="50.5703125" style="41" customWidth="1"/>
    <col min="7935" max="7935" width="16.28515625" style="41" customWidth="1"/>
    <col min="7936" max="7936" width="36" style="41" customWidth="1"/>
    <col min="7937" max="8188" width="9.140625" style="41"/>
    <col min="8189" max="8189" width="11.140625" style="41" customWidth="1"/>
    <col min="8190" max="8190" width="50.5703125" style="41" customWidth="1"/>
    <col min="8191" max="8191" width="16.28515625" style="41" customWidth="1"/>
    <col min="8192" max="8192" width="36" style="41" customWidth="1"/>
    <col min="8193" max="8444" width="9.140625" style="41"/>
    <col min="8445" max="8445" width="11.140625" style="41" customWidth="1"/>
    <col min="8446" max="8446" width="50.5703125" style="41" customWidth="1"/>
    <col min="8447" max="8447" width="16.28515625" style="41" customWidth="1"/>
    <col min="8448" max="8448" width="36" style="41" customWidth="1"/>
    <col min="8449" max="8700" width="9.140625" style="41"/>
    <col min="8701" max="8701" width="11.140625" style="41" customWidth="1"/>
    <col min="8702" max="8702" width="50.5703125" style="41" customWidth="1"/>
    <col min="8703" max="8703" width="16.28515625" style="41" customWidth="1"/>
    <col min="8704" max="8704" width="36" style="41" customWidth="1"/>
    <col min="8705" max="8956" width="9.140625" style="41"/>
    <col min="8957" max="8957" width="11.140625" style="41" customWidth="1"/>
    <col min="8958" max="8958" width="50.5703125" style="41" customWidth="1"/>
    <col min="8959" max="8959" width="16.28515625" style="41" customWidth="1"/>
    <col min="8960" max="8960" width="36" style="41" customWidth="1"/>
    <col min="8961" max="9212" width="9.140625" style="41"/>
    <col min="9213" max="9213" width="11.140625" style="41" customWidth="1"/>
    <col min="9214" max="9214" width="50.5703125" style="41" customWidth="1"/>
    <col min="9215" max="9215" width="16.28515625" style="41" customWidth="1"/>
    <col min="9216" max="9216" width="36" style="41" customWidth="1"/>
    <col min="9217" max="9468" width="9.140625" style="41"/>
    <col min="9469" max="9469" width="11.140625" style="41" customWidth="1"/>
    <col min="9470" max="9470" width="50.5703125" style="41" customWidth="1"/>
    <col min="9471" max="9471" width="16.28515625" style="41" customWidth="1"/>
    <col min="9472" max="9472" width="36" style="41" customWidth="1"/>
    <col min="9473" max="9724" width="9.140625" style="41"/>
    <col min="9725" max="9725" width="11.140625" style="41" customWidth="1"/>
    <col min="9726" max="9726" width="50.5703125" style="41" customWidth="1"/>
    <col min="9727" max="9727" width="16.28515625" style="41" customWidth="1"/>
    <col min="9728" max="9728" width="36" style="41" customWidth="1"/>
    <col min="9729" max="9980" width="9.140625" style="41"/>
    <col min="9981" max="9981" width="11.140625" style="41" customWidth="1"/>
    <col min="9982" max="9982" width="50.5703125" style="41" customWidth="1"/>
    <col min="9983" max="9983" width="16.28515625" style="41" customWidth="1"/>
    <col min="9984" max="9984" width="36" style="41" customWidth="1"/>
    <col min="9985" max="10236" width="9.140625" style="41"/>
    <col min="10237" max="10237" width="11.140625" style="41" customWidth="1"/>
    <col min="10238" max="10238" width="50.5703125" style="41" customWidth="1"/>
    <col min="10239" max="10239" width="16.28515625" style="41" customWidth="1"/>
    <col min="10240" max="10240" width="36" style="41" customWidth="1"/>
    <col min="10241" max="10492" width="9.140625" style="41"/>
    <col min="10493" max="10493" width="11.140625" style="41" customWidth="1"/>
    <col min="10494" max="10494" width="50.5703125" style="41" customWidth="1"/>
    <col min="10495" max="10495" width="16.28515625" style="41" customWidth="1"/>
    <col min="10496" max="10496" width="36" style="41" customWidth="1"/>
    <col min="10497" max="10748" width="9.140625" style="41"/>
    <col min="10749" max="10749" width="11.140625" style="41" customWidth="1"/>
    <col min="10750" max="10750" width="50.5703125" style="41" customWidth="1"/>
    <col min="10751" max="10751" width="16.28515625" style="41" customWidth="1"/>
    <col min="10752" max="10752" width="36" style="41" customWidth="1"/>
    <col min="10753" max="11004" width="9.140625" style="41"/>
    <col min="11005" max="11005" width="11.140625" style="41" customWidth="1"/>
    <col min="11006" max="11006" width="50.5703125" style="41" customWidth="1"/>
    <col min="11007" max="11007" width="16.28515625" style="41" customWidth="1"/>
    <col min="11008" max="11008" width="36" style="41" customWidth="1"/>
    <col min="11009" max="11260" width="9.140625" style="41"/>
    <col min="11261" max="11261" width="11.140625" style="41" customWidth="1"/>
    <col min="11262" max="11262" width="50.5703125" style="41" customWidth="1"/>
    <col min="11263" max="11263" width="16.28515625" style="41" customWidth="1"/>
    <col min="11264" max="11264" width="36" style="41" customWidth="1"/>
    <col min="11265" max="11516" width="9.140625" style="41"/>
    <col min="11517" max="11517" width="11.140625" style="41" customWidth="1"/>
    <col min="11518" max="11518" width="50.5703125" style="41" customWidth="1"/>
    <col min="11519" max="11519" width="16.28515625" style="41" customWidth="1"/>
    <col min="11520" max="11520" width="36" style="41" customWidth="1"/>
    <col min="11521" max="11772" width="9.140625" style="41"/>
    <col min="11773" max="11773" width="11.140625" style="41" customWidth="1"/>
    <col min="11774" max="11774" width="50.5703125" style="41" customWidth="1"/>
    <col min="11775" max="11775" width="16.28515625" style="41" customWidth="1"/>
    <col min="11776" max="11776" width="36" style="41" customWidth="1"/>
    <col min="11777" max="12028" width="9.140625" style="41"/>
    <col min="12029" max="12029" width="11.140625" style="41" customWidth="1"/>
    <col min="12030" max="12030" width="50.5703125" style="41" customWidth="1"/>
    <col min="12031" max="12031" width="16.28515625" style="41" customWidth="1"/>
    <col min="12032" max="12032" width="36" style="41" customWidth="1"/>
    <col min="12033" max="12284" width="9.140625" style="41"/>
    <col min="12285" max="12285" width="11.140625" style="41" customWidth="1"/>
    <col min="12286" max="12286" width="50.5703125" style="41" customWidth="1"/>
    <col min="12287" max="12287" width="16.28515625" style="41" customWidth="1"/>
    <col min="12288" max="12288" width="36" style="41" customWidth="1"/>
    <col min="12289" max="12540" width="9.140625" style="41"/>
    <col min="12541" max="12541" width="11.140625" style="41" customWidth="1"/>
    <col min="12542" max="12542" width="50.5703125" style="41" customWidth="1"/>
    <col min="12543" max="12543" width="16.28515625" style="41" customWidth="1"/>
    <col min="12544" max="12544" width="36" style="41" customWidth="1"/>
    <col min="12545" max="12796" width="9.140625" style="41"/>
    <col min="12797" max="12797" width="11.140625" style="41" customWidth="1"/>
    <col min="12798" max="12798" width="50.5703125" style="41" customWidth="1"/>
    <col min="12799" max="12799" width="16.28515625" style="41" customWidth="1"/>
    <col min="12800" max="12800" width="36" style="41" customWidth="1"/>
    <col min="12801" max="13052" width="9.140625" style="41"/>
    <col min="13053" max="13053" width="11.140625" style="41" customWidth="1"/>
    <col min="13054" max="13054" width="50.5703125" style="41" customWidth="1"/>
    <col min="13055" max="13055" width="16.28515625" style="41" customWidth="1"/>
    <col min="13056" max="13056" width="36" style="41" customWidth="1"/>
    <col min="13057" max="13308" width="9.140625" style="41"/>
    <col min="13309" max="13309" width="11.140625" style="41" customWidth="1"/>
    <col min="13310" max="13310" width="50.5703125" style="41" customWidth="1"/>
    <col min="13311" max="13311" width="16.28515625" style="41" customWidth="1"/>
    <col min="13312" max="13312" width="36" style="41" customWidth="1"/>
    <col min="13313" max="13564" width="9.140625" style="41"/>
    <col min="13565" max="13565" width="11.140625" style="41" customWidth="1"/>
    <col min="13566" max="13566" width="50.5703125" style="41" customWidth="1"/>
    <col min="13567" max="13567" width="16.28515625" style="41" customWidth="1"/>
    <col min="13568" max="13568" width="36" style="41" customWidth="1"/>
    <col min="13569" max="13820" width="9.140625" style="41"/>
    <col min="13821" max="13821" width="11.140625" style="41" customWidth="1"/>
    <col min="13822" max="13822" width="50.5703125" style="41" customWidth="1"/>
    <col min="13823" max="13823" width="16.28515625" style="41" customWidth="1"/>
    <col min="13824" max="13824" width="36" style="41" customWidth="1"/>
    <col min="13825" max="14076" width="9.140625" style="41"/>
    <col min="14077" max="14077" width="11.140625" style="41" customWidth="1"/>
    <col min="14078" max="14078" width="50.5703125" style="41" customWidth="1"/>
    <col min="14079" max="14079" width="16.28515625" style="41" customWidth="1"/>
    <col min="14080" max="14080" width="36" style="41" customWidth="1"/>
    <col min="14081" max="14332" width="9.140625" style="41"/>
    <col min="14333" max="14333" width="11.140625" style="41" customWidth="1"/>
    <col min="14334" max="14334" width="50.5703125" style="41" customWidth="1"/>
    <col min="14335" max="14335" width="16.28515625" style="41" customWidth="1"/>
    <col min="14336" max="14336" width="36" style="41" customWidth="1"/>
    <col min="14337" max="14588" width="9.140625" style="41"/>
    <col min="14589" max="14589" width="11.140625" style="41" customWidth="1"/>
    <col min="14590" max="14590" width="50.5703125" style="41" customWidth="1"/>
    <col min="14591" max="14591" width="16.28515625" style="41" customWidth="1"/>
    <col min="14592" max="14592" width="36" style="41" customWidth="1"/>
    <col min="14593" max="14844" width="9.140625" style="41"/>
    <col min="14845" max="14845" width="11.140625" style="41" customWidth="1"/>
    <col min="14846" max="14846" width="50.5703125" style="41" customWidth="1"/>
    <col min="14847" max="14847" width="16.28515625" style="41" customWidth="1"/>
    <col min="14848" max="14848" width="36" style="41" customWidth="1"/>
    <col min="14849" max="15100" width="9.140625" style="41"/>
    <col min="15101" max="15101" width="11.140625" style="41" customWidth="1"/>
    <col min="15102" max="15102" width="50.5703125" style="41" customWidth="1"/>
    <col min="15103" max="15103" width="16.28515625" style="41" customWidth="1"/>
    <col min="15104" max="15104" width="36" style="41" customWidth="1"/>
    <col min="15105" max="15356" width="9.140625" style="41"/>
    <col min="15357" max="15357" width="11.140625" style="41" customWidth="1"/>
    <col min="15358" max="15358" width="50.5703125" style="41" customWidth="1"/>
    <col min="15359" max="15359" width="16.28515625" style="41" customWidth="1"/>
    <col min="15360" max="15360" width="36" style="41" customWidth="1"/>
    <col min="15361" max="15612" width="9.140625" style="41"/>
    <col min="15613" max="15613" width="11.140625" style="41" customWidth="1"/>
    <col min="15614" max="15614" width="50.5703125" style="41" customWidth="1"/>
    <col min="15615" max="15615" width="16.28515625" style="41" customWidth="1"/>
    <col min="15616" max="15616" width="36" style="41" customWidth="1"/>
    <col min="15617" max="15868" width="9.140625" style="41"/>
    <col min="15869" max="15869" width="11.140625" style="41" customWidth="1"/>
    <col min="15870" max="15870" width="50.5703125" style="41" customWidth="1"/>
    <col min="15871" max="15871" width="16.28515625" style="41" customWidth="1"/>
    <col min="15872" max="15872" width="36" style="41" customWidth="1"/>
    <col min="15873" max="16124" width="9.140625" style="41"/>
    <col min="16125" max="16125" width="11.140625" style="41" customWidth="1"/>
    <col min="16126" max="16126" width="50.5703125" style="41" customWidth="1"/>
    <col min="16127" max="16127" width="16.28515625" style="41" customWidth="1"/>
    <col min="16128" max="16128" width="36" style="41" customWidth="1"/>
    <col min="16129" max="16384" width="9.140625" style="41"/>
  </cols>
  <sheetData>
    <row r="1" spans="1:4" ht="52.5" customHeight="1" x14ac:dyDescent="0.25">
      <c r="A1" s="68" t="s">
        <v>783</v>
      </c>
      <c r="B1" s="405" t="s">
        <v>967</v>
      </c>
      <c r="C1" s="405"/>
      <c r="D1" s="405"/>
    </row>
    <row r="2" spans="1:4" x14ac:dyDescent="0.25">
      <c r="D2" s="70" t="s">
        <v>785</v>
      </c>
    </row>
    <row r="3" spans="1:4" ht="29.25" x14ac:dyDescent="0.25">
      <c r="A3" s="54" t="s">
        <v>603</v>
      </c>
      <c r="B3" s="54" t="s">
        <v>232</v>
      </c>
      <c r="C3" s="55" t="s">
        <v>784</v>
      </c>
      <c r="D3" s="56" t="s">
        <v>585</v>
      </c>
    </row>
    <row r="4" spans="1:4" ht="15.75" x14ac:dyDescent="0.25">
      <c r="A4" s="46" t="s">
        <v>61</v>
      </c>
      <c r="B4" s="31" t="s">
        <v>245</v>
      </c>
      <c r="C4" s="38">
        <f>C5+C10</f>
        <v>309.69999999999993</v>
      </c>
      <c r="D4" s="240"/>
    </row>
    <row r="5" spans="1:4" ht="18.75" hidden="1" x14ac:dyDescent="0.3">
      <c r="A5" s="46" t="s">
        <v>805</v>
      </c>
      <c r="B5" s="86" t="s">
        <v>88</v>
      </c>
      <c r="C5" s="87"/>
      <c r="D5" s="241"/>
    </row>
    <row r="6" spans="1:4" ht="63" hidden="1" x14ac:dyDescent="0.25">
      <c r="A6" s="46"/>
      <c r="B6" s="82" t="s">
        <v>747</v>
      </c>
      <c r="C6" s="88"/>
      <c r="D6" s="241"/>
    </row>
    <row r="7" spans="1:4" ht="15.75" hidden="1" x14ac:dyDescent="0.25">
      <c r="A7" s="46"/>
      <c r="B7" s="30"/>
      <c r="C7" s="89"/>
      <c r="D7" s="241"/>
    </row>
    <row r="8" spans="1:4" ht="15.75" hidden="1" x14ac:dyDescent="0.25">
      <c r="A8" s="46"/>
      <c r="B8" s="30"/>
      <c r="C8" s="89"/>
      <c r="D8" s="241"/>
    </row>
    <row r="9" spans="1:4" ht="15.75" hidden="1" x14ac:dyDescent="0.25">
      <c r="A9" s="46"/>
      <c r="B9" s="30"/>
      <c r="C9" s="89"/>
      <c r="D9" s="241"/>
    </row>
    <row r="10" spans="1:4" ht="31.5" customHeight="1" x14ac:dyDescent="0.25">
      <c r="A10" s="181" t="s">
        <v>797</v>
      </c>
      <c r="B10" s="86" t="s">
        <v>113</v>
      </c>
      <c r="C10" s="182">
        <f>C11+C18+C19</f>
        <v>309.69999999999993</v>
      </c>
      <c r="D10" s="48"/>
    </row>
    <row r="11" spans="1:4" ht="60" customHeight="1" x14ac:dyDescent="0.25">
      <c r="A11" s="422"/>
      <c r="B11" s="426" t="s">
        <v>953</v>
      </c>
      <c r="C11" s="242">
        <v>635.29999999999995</v>
      </c>
      <c r="D11" s="237" t="s">
        <v>954</v>
      </c>
    </row>
    <row r="12" spans="1:4" ht="15.75" hidden="1" customHeight="1" x14ac:dyDescent="0.25">
      <c r="A12" s="423"/>
      <c r="B12" s="427"/>
      <c r="C12" s="90"/>
      <c r="D12" s="242"/>
    </row>
    <row r="13" spans="1:4" ht="15.75" hidden="1" customHeight="1" x14ac:dyDescent="0.25">
      <c r="A13" s="423"/>
      <c r="B13" s="427"/>
      <c r="C13" s="89"/>
      <c r="D13" s="242"/>
    </row>
    <row r="14" spans="1:4" ht="15.75" hidden="1" customHeight="1" x14ac:dyDescent="0.25">
      <c r="A14" s="423"/>
      <c r="B14" s="427"/>
      <c r="C14" s="89"/>
      <c r="D14" s="242"/>
    </row>
    <row r="15" spans="1:4" ht="15.75" hidden="1" customHeight="1" x14ac:dyDescent="0.25">
      <c r="A15" s="423"/>
      <c r="B15" s="427"/>
      <c r="C15" s="89"/>
      <c r="D15" s="242"/>
    </row>
    <row r="16" spans="1:4" ht="63" hidden="1" customHeight="1" x14ac:dyDescent="0.25">
      <c r="A16" s="423"/>
      <c r="B16" s="427"/>
      <c r="C16" s="91">
        <f>C17</f>
        <v>0</v>
      </c>
      <c r="D16" s="242"/>
    </row>
    <row r="17" spans="1:4" ht="15.75" hidden="1" customHeight="1" x14ac:dyDescent="0.25">
      <c r="A17" s="423"/>
      <c r="B17" s="427"/>
      <c r="C17" s="89"/>
      <c r="D17" s="242"/>
    </row>
    <row r="18" spans="1:4" ht="63" x14ac:dyDescent="0.25">
      <c r="A18" s="423"/>
      <c r="B18" s="427"/>
      <c r="C18" s="239">
        <v>-300</v>
      </c>
      <c r="D18" s="242" t="s">
        <v>1008</v>
      </c>
    </row>
    <row r="19" spans="1:4" ht="94.5" x14ac:dyDescent="0.25">
      <c r="A19" s="424"/>
      <c r="B19" s="428"/>
      <c r="C19" s="239">
        <v>-25.6</v>
      </c>
      <c r="D19" s="242" t="s">
        <v>1007</v>
      </c>
    </row>
    <row r="20" spans="1:4" ht="20.25" customHeight="1" x14ac:dyDescent="0.25">
      <c r="A20" s="66" t="s">
        <v>69</v>
      </c>
      <c r="B20" s="33" t="s">
        <v>248</v>
      </c>
      <c r="C20" s="74">
        <f>SUM(C21+C24+C27+C29)</f>
        <v>1014</v>
      </c>
      <c r="D20" s="419" t="s">
        <v>945</v>
      </c>
    </row>
    <row r="21" spans="1:4" ht="15" hidden="1" customHeight="1" x14ac:dyDescent="0.25">
      <c r="A21" s="66" t="s">
        <v>313</v>
      </c>
      <c r="B21" s="33" t="s">
        <v>133</v>
      </c>
      <c r="C21" s="74">
        <f>SUM(C22:C23)</f>
        <v>0</v>
      </c>
      <c r="D21" s="420"/>
    </row>
    <row r="22" spans="1:4" ht="24.75" hidden="1" customHeight="1" x14ac:dyDescent="0.25">
      <c r="A22" s="66"/>
      <c r="B22" s="32"/>
      <c r="C22" s="75"/>
      <c r="D22" s="420"/>
    </row>
    <row r="23" spans="1:4" ht="24.75" hidden="1" customHeight="1" x14ac:dyDescent="0.25">
      <c r="A23" s="66"/>
      <c r="B23" s="32"/>
      <c r="C23" s="75"/>
      <c r="D23" s="420"/>
    </row>
    <row r="24" spans="1:4" ht="17.25" customHeight="1" x14ac:dyDescent="0.25">
      <c r="A24" s="66" t="s">
        <v>314</v>
      </c>
      <c r="B24" s="53" t="s">
        <v>135</v>
      </c>
      <c r="C24" s="74">
        <f>C25</f>
        <v>1014</v>
      </c>
      <c r="D24" s="420"/>
    </row>
    <row r="25" spans="1:4" ht="50.25" customHeight="1" x14ac:dyDescent="0.25">
      <c r="A25" s="66"/>
      <c r="B25" s="176" t="s">
        <v>943</v>
      </c>
      <c r="C25" s="74">
        <f>C26</f>
        <v>1014</v>
      </c>
      <c r="D25" s="420"/>
    </row>
    <row r="26" spans="1:4" ht="16.5" customHeight="1" x14ac:dyDescent="0.25">
      <c r="A26" s="66"/>
      <c r="B26" s="71" t="s">
        <v>944</v>
      </c>
      <c r="C26" s="75">
        <v>1014</v>
      </c>
      <c r="D26" s="421"/>
    </row>
    <row r="27" spans="1:4" ht="28.5" hidden="1" customHeight="1" x14ac:dyDescent="0.25">
      <c r="A27" s="66" t="s">
        <v>786</v>
      </c>
      <c r="B27" s="73" t="s">
        <v>147</v>
      </c>
      <c r="C27" s="74">
        <f>SUM(C28)</f>
        <v>0</v>
      </c>
      <c r="D27" s="177"/>
    </row>
    <row r="28" spans="1:4" ht="18" hidden="1" customHeight="1" x14ac:dyDescent="0.25">
      <c r="A28" s="66"/>
      <c r="B28" s="72"/>
      <c r="C28" s="75"/>
      <c r="D28" s="178"/>
    </row>
    <row r="29" spans="1:4" ht="28.5" hidden="1" customHeight="1" x14ac:dyDescent="0.25">
      <c r="A29" s="66" t="s">
        <v>315</v>
      </c>
      <c r="B29" s="33" t="s">
        <v>249</v>
      </c>
      <c r="C29" s="74">
        <f>SUM(C30)</f>
        <v>0</v>
      </c>
      <c r="D29" s="419"/>
    </row>
    <row r="30" spans="1:4" ht="33" hidden="1" customHeight="1" x14ac:dyDescent="0.25">
      <c r="A30" s="66"/>
      <c r="B30" s="32"/>
      <c r="C30" s="75"/>
      <c r="D30" s="425"/>
    </row>
    <row r="31" spans="1:4" ht="15.75" hidden="1" customHeight="1" x14ac:dyDescent="0.25">
      <c r="A31" s="66" t="s">
        <v>106</v>
      </c>
      <c r="B31" s="53" t="s">
        <v>787</v>
      </c>
      <c r="C31" s="76">
        <f>SUM(C32)</f>
        <v>0</v>
      </c>
      <c r="D31" s="419"/>
    </row>
    <row r="32" spans="1:4" hidden="1" x14ac:dyDescent="0.25">
      <c r="A32" s="66" t="s">
        <v>788</v>
      </c>
      <c r="B32" s="53" t="s">
        <v>789</v>
      </c>
      <c r="C32" s="76">
        <f>SUM(C33)</f>
        <v>0</v>
      </c>
      <c r="D32" s="420"/>
    </row>
    <row r="33" spans="1:4" ht="20.25" hidden="1" customHeight="1" x14ac:dyDescent="0.25">
      <c r="A33" s="49"/>
      <c r="B33" s="32"/>
      <c r="C33" s="77"/>
      <c r="D33" s="420"/>
    </row>
    <row r="34" spans="1:4" ht="14.25" hidden="1" customHeight="1" x14ac:dyDescent="0.25">
      <c r="A34" s="66" t="s">
        <v>84</v>
      </c>
      <c r="B34" s="53" t="s">
        <v>251</v>
      </c>
      <c r="C34" s="76">
        <f>SUM(C35)</f>
        <v>0</v>
      </c>
      <c r="D34" s="420"/>
    </row>
    <row r="35" spans="1:4" ht="14.25" hidden="1" customHeight="1" x14ac:dyDescent="0.25">
      <c r="A35" s="66" t="s">
        <v>790</v>
      </c>
      <c r="B35" s="53" t="s">
        <v>179</v>
      </c>
      <c r="C35" s="77">
        <f>SUM(C36:C37)</f>
        <v>0</v>
      </c>
      <c r="D35" s="420"/>
    </row>
    <row r="36" spans="1:4" ht="25.5" hidden="1" customHeight="1" x14ac:dyDescent="0.25">
      <c r="A36" s="49"/>
      <c r="B36" s="32"/>
      <c r="C36" s="77"/>
      <c r="D36" s="420"/>
    </row>
    <row r="37" spans="1:4" ht="30.75" hidden="1" customHeight="1" x14ac:dyDescent="0.25">
      <c r="A37" s="49"/>
      <c r="B37" s="32"/>
      <c r="C37" s="77"/>
      <c r="D37" s="420"/>
    </row>
    <row r="38" spans="1:4" ht="18.75" hidden="1" customHeight="1" x14ac:dyDescent="0.25">
      <c r="A38" s="66" t="s">
        <v>71</v>
      </c>
      <c r="B38" s="53" t="s">
        <v>257</v>
      </c>
      <c r="C38" s="76">
        <f>SUM(C39)</f>
        <v>0</v>
      </c>
      <c r="D38" s="420"/>
    </row>
    <row r="39" spans="1:4" ht="15" hidden="1" customHeight="1" x14ac:dyDescent="0.25">
      <c r="A39" s="66" t="s">
        <v>791</v>
      </c>
      <c r="B39" s="53" t="s">
        <v>792</v>
      </c>
      <c r="C39" s="76">
        <f>SUM(C40)</f>
        <v>0</v>
      </c>
      <c r="D39" s="420"/>
    </row>
    <row r="40" spans="1:4" ht="17.25" hidden="1" customHeight="1" x14ac:dyDescent="0.25">
      <c r="A40" s="49"/>
      <c r="B40" s="32"/>
      <c r="C40" s="77"/>
      <c r="D40" s="421"/>
    </row>
    <row r="41" spans="1:4" x14ac:dyDescent="0.25">
      <c r="A41" s="49"/>
      <c r="B41" s="69" t="s">
        <v>720</v>
      </c>
      <c r="C41" s="76">
        <f>SUM(C20+C31+C34+C38+C4)</f>
        <v>1323.6999999999998</v>
      </c>
      <c r="D41" s="48"/>
    </row>
    <row r="42" spans="1:4" x14ac:dyDescent="0.25">
      <c r="C42" s="78"/>
    </row>
    <row r="43" spans="1:4" x14ac:dyDescent="0.25">
      <c r="C43" s="78"/>
    </row>
  </sheetData>
  <mergeCells count="6">
    <mergeCell ref="A11:A19"/>
    <mergeCell ref="D31:D40"/>
    <mergeCell ref="B1:D1"/>
    <mergeCell ref="D29:D30"/>
    <mergeCell ref="D20:D26"/>
    <mergeCell ref="B11:B19"/>
  </mergeCells>
  <pageMargins left="0.78740157480314965" right="0" top="0.27559055118110237" bottom="0.6692913385826772" header="0.15748031496062992" footer="0.19685039370078741"/>
  <pageSetup paperSize="9" scale="93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16</vt:i4>
      </vt:variant>
    </vt:vector>
  </HeadingPairs>
  <TitlesOfParts>
    <vt:vector size="29" baseType="lpstr">
      <vt:lpstr>свод 2012</vt:lpstr>
      <vt:lpstr>пр4</vt:lpstr>
      <vt:lpstr>пр5</vt:lpstr>
      <vt:lpstr>гр.6</vt:lpstr>
      <vt:lpstr>гр.7,</vt:lpstr>
      <vt:lpstr>гр.8</vt:lpstr>
      <vt:lpstr>гр.9</vt:lpstr>
      <vt:lpstr>гр.10</vt:lpstr>
      <vt:lpstr>гр.11</vt:lpstr>
      <vt:lpstr>Гр.12</vt:lpstr>
      <vt:lpstr>старая графа 6</vt:lpstr>
      <vt:lpstr>новаягр.6 (3)</vt:lpstr>
      <vt:lpstr>гр.10 (2)</vt:lpstr>
      <vt:lpstr>Гр.12!Заголовки_для_печати</vt:lpstr>
      <vt:lpstr>гр.6!Заголовки_для_печати</vt:lpstr>
      <vt:lpstr>'новаягр.6 (3)'!Заголовки_для_печати</vt:lpstr>
      <vt:lpstr>пр5!Заголовки_для_печати</vt:lpstr>
      <vt:lpstr>'свод 2012'!Заголовки_для_печати</vt:lpstr>
      <vt:lpstr>'старая графа 6'!Заголовки_для_печати</vt:lpstr>
      <vt:lpstr>гр.10!Область_печати</vt:lpstr>
      <vt:lpstr>'гр.10 (2)'!Область_печати</vt:lpstr>
      <vt:lpstr>гр.11!Область_печати</vt:lpstr>
      <vt:lpstr>гр.6!Область_печати</vt:lpstr>
      <vt:lpstr>'гр.7,'!Область_печати</vt:lpstr>
      <vt:lpstr>гр.8!Область_печати</vt:lpstr>
      <vt:lpstr>гр.9!Область_печати</vt:lpstr>
      <vt:lpstr>'новаягр.6 (3)'!Область_печати</vt:lpstr>
      <vt:lpstr>'свод 2012'!Область_печати</vt:lpstr>
      <vt:lpstr>'старая графа 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2011-11-12T10:56:37Z</cp:lastPrinted>
  <dcterms:created xsi:type="dcterms:W3CDTF">2006-09-28T05:33:49Z</dcterms:created>
  <dcterms:modified xsi:type="dcterms:W3CDTF">2012-12-04T08:57:42Z</dcterms:modified>
</cp:coreProperties>
</file>